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R:\DEELL\0 EELL\03_FINANZA\STATO\Trasferimenti\COVID-19\Conguaglio 2020-2021\6 Info_da_RGS_2°decreto_feb24\"/>
    </mc:Choice>
  </mc:AlternateContent>
  <xr:revisionPtr revIDLastSave="0" documentId="13_ncr:1_{C21D1841-70DD-492B-9B6C-C2D2BF665CE2}" xr6:coauthVersionLast="47" xr6:coauthVersionMax="47" xr10:uidLastSave="{00000000-0000-0000-0000-000000000000}"/>
  <bookViews>
    <workbookView xWindow="-120" yWindow="-120" windowWidth="29040" windowHeight="15840" xr2:uid="{0B127CD0-5AD0-4B9F-9794-6911C3B5E9DE}"/>
  </bookViews>
  <sheets>
    <sheet name="Valle d'Aosta" sheetId="1" r:id="rId1"/>
  </sheets>
  <definedNames>
    <definedName name="_xlnm.Print_Area" localSheetId="0">'Valle d''Aosta'!$A$1:$V$100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0" i="1" l="1"/>
  <c r="U100" i="1"/>
  <c r="V100" i="1"/>
  <c r="S100" i="1"/>
  <c r="T99" i="1"/>
  <c r="U99" i="1"/>
  <c r="V99" i="1"/>
  <c r="S99" i="1"/>
  <c r="T98" i="1"/>
  <c r="U98" i="1"/>
  <c r="V98" i="1"/>
  <c r="S98" i="1"/>
  <c r="S3" i="1"/>
  <c r="U91" i="1"/>
  <c r="U90" i="1"/>
  <c r="U89" i="1"/>
  <c r="U88" i="1"/>
  <c r="U87" i="1"/>
  <c r="U86" i="1"/>
  <c r="U85" i="1"/>
  <c r="U84" i="1"/>
  <c r="U82" i="1"/>
  <c r="U83" i="1"/>
  <c r="U80" i="1"/>
  <c r="U81" i="1"/>
  <c r="U60" i="1"/>
  <c r="U21" i="1"/>
  <c r="U44" i="1"/>
  <c r="U14" i="1"/>
  <c r="U51" i="1"/>
  <c r="U55" i="1"/>
  <c r="U61" i="1"/>
  <c r="U75" i="1"/>
  <c r="U73" i="1"/>
  <c r="U67" i="1"/>
  <c r="U6" i="1"/>
  <c r="U52" i="1"/>
  <c r="U30" i="1"/>
  <c r="U15" i="1"/>
  <c r="U11" i="1"/>
  <c r="U37" i="1"/>
  <c r="U66" i="1"/>
  <c r="U69" i="1"/>
  <c r="U64" i="1"/>
  <c r="U23" i="1"/>
  <c r="U41" i="1"/>
  <c r="U33" i="1"/>
  <c r="U47" i="1"/>
  <c r="U53" i="1"/>
  <c r="U34" i="1"/>
  <c r="U31" i="1"/>
  <c r="U29" i="1"/>
  <c r="U19" i="1"/>
  <c r="U7" i="1"/>
  <c r="U72" i="1"/>
  <c r="U74" i="1"/>
  <c r="U40" i="1"/>
  <c r="U22" i="1"/>
  <c r="U43" i="1"/>
  <c r="U18" i="1"/>
  <c r="U56" i="1"/>
  <c r="U46" i="1"/>
  <c r="U38" i="1"/>
  <c r="U10" i="1"/>
  <c r="U17" i="1"/>
  <c r="U20" i="1"/>
  <c r="U16" i="1"/>
  <c r="U58" i="1"/>
  <c r="U62" i="1"/>
  <c r="U39" i="1"/>
  <c r="U9" i="1"/>
  <c r="U79" i="1"/>
  <c r="U77" i="1"/>
  <c r="U42" i="1"/>
  <c r="U65" i="1"/>
  <c r="U26" i="1"/>
  <c r="U12" i="1"/>
  <c r="U54" i="1"/>
  <c r="U35" i="1"/>
  <c r="U32" i="1"/>
  <c r="U48" i="1"/>
  <c r="U45" i="1"/>
  <c r="U49" i="1"/>
  <c r="U13" i="1"/>
  <c r="U76" i="1"/>
  <c r="U24" i="1"/>
  <c r="U28" i="1"/>
  <c r="U78" i="1"/>
  <c r="U27" i="1"/>
  <c r="U50" i="1"/>
  <c r="U68" i="1"/>
  <c r="U36" i="1"/>
  <c r="U63" i="1"/>
  <c r="U57" i="1"/>
  <c r="U59" i="1"/>
  <c r="U70" i="1"/>
  <c r="U25" i="1"/>
  <c r="U71" i="1"/>
  <c r="U8" i="1"/>
  <c r="V3" i="1"/>
  <c r="T3" i="1"/>
  <c r="R3" i="1"/>
  <c r="Q3" i="1"/>
  <c r="P3" i="1"/>
  <c r="O3" i="1"/>
  <c r="N3" i="1"/>
  <c r="M3" i="1"/>
  <c r="L3" i="1"/>
  <c r="K3" i="1"/>
  <c r="J3" i="1"/>
  <c r="I3" i="1"/>
  <c r="H3" i="1"/>
  <c r="G3" i="1"/>
  <c r="U3" i="1" l="1"/>
</calcChain>
</file>

<file path=xl/sharedStrings.xml><?xml version="1.0" encoding="utf-8"?>
<sst xmlns="http://schemas.openxmlformats.org/spreadsheetml/2006/main" count="428" uniqueCount="193">
  <si>
    <t>1° step</t>
  </si>
  <si>
    <t>2° step</t>
  </si>
  <si>
    <t>3° step</t>
  </si>
  <si>
    <t>COMPARTO</t>
  </si>
  <si>
    <t>codBDAP</t>
  </si>
  <si>
    <t>REGIONE</t>
  </si>
  <si>
    <t>PROVINCIA</t>
  </si>
  <si>
    <t>ENTE</t>
  </si>
  <si>
    <t>Fondone biennio 2020 - 2021</t>
  </si>
  <si>
    <t>Fabbisogno 2020 e 2021</t>
  </si>
  <si>
    <t>Deficit al 31 12 2021</t>
  </si>
  <si>
    <t xml:space="preserve">Surplus al 31 12 2021 </t>
  </si>
  <si>
    <t>Fabbisogno 2022</t>
  </si>
  <si>
    <t>Surplus al 31.12.2022</t>
  </si>
  <si>
    <t>Rettifiche minori spese</t>
  </si>
  <si>
    <t>Rettifiche minori entrate</t>
  </si>
  <si>
    <t>Ripiano perdite organismi partecipati 2020 - 2021</t>
  </si>
  <si>
    <t>Ripiano perdite organismi partecipati 2022</t>
  </si>
  <si>
    <t>Miglioramento Lettera E risultato amministrazione 2021-2019</t>
  </si>
  <si>
    <t>Lettera E risultato amministrazione 2022</t>
  </si>
  <si>
    <t>Deficit finale</t>
  </si>
  <si>
    <t>Surplus finale</t>
  </si>
  <si>
    <t>COMUNI</t>
  </si>
  <si>
    <t>786642928135690801</t>
  </si>
  <si>
    <t>VALLE D'AOSTA</t>
  </si>
  <si>
    <t>AOSTA</t>
  </si>
  <si>
    <t>833742930547538101</t>
  </si>
  <si>
    <t>SARRE</t>
  </si>
  <si>
    <t>199542930509304402</t>
  </si>
  <si>
    <t>CHÂTILLON</t>
  </si>
  <si>
    <t>371342930447099902</t>
  </si>
  <si>
    <t>SAINT-VINCENT</t>
  </si>
  <si>
    <t>899542930529210902</t>
  </si>
  <si>
    <t>QUART</t>
  </si>
  <si>
    <t>981542930534375901</t>
  </si>
  <si>
    <t>PONT-SAINT-MARTIN</t>
  </si>
  <si>
    <t>908142930480102102</t>
  </si>
  <si>
    <t>SAINT-CHRISTOPHE</t>
  </si>
  <si>
    <t>422542929800558901</t>
  </si>
  <si>
    <t>GRESSAN</t>
  </si>
  <si>
    <t>407342930458624101</t>
  </si>
  <si>
    <t>SAINT-PIERRE</t>
  </si>
  <si>
    <t>786642929800291402</t>
  </si>
  <si>
    <t>NUS</t>
  </si>
  <si>
    <t>662542930461143901</t>
  </si>
  <si>
    <t>COURMAYEUR</t>
  </si>
  <si>
    <t>438542930008180002</t>
  </si>
  <si>
    <t>VERRÈS</t>
  </si>
  <si>
    <t>385542930518312701</t>
  </si>
  <si>
    <t>DONNAS</t>
  </si>
  <si>
    <t>128042930530738002</t>
  </si>
  <si>
    <t>CHARVENSOD</t>
  </si>
  <si>
    <t>766242930524092001</t>
  </si>
  <si>
    <t>VALTOURNENCHE</t>
  </si>
  <si>
    <t>823542928281571202</t>
  </si>
  <si>
    <t>AYMAVILLES</t>
  </si>
  <si>
    <t>517042930456397402</t>
  </si>
  <si>
    <t>MORGEX</t>
  </si>
  <si>
    <t>566842930546245201</t>
  </si>
  <si>
    <t>LA SALLE</t>
  </si>
  <si>
    <t>288042930543246201</t>
  </si>
  <si>
    <t>MONTJOVET</t>
  </si>
  <si>
    <t>559642930035056801</t>
  </si>
  <si>
    <t>FÉNIS</t>
  </si>
  <si>
    <t>195942930456866702</t>
  </si>
  <si>
    <t>GIGNOD</t>
  </si>
  <si>
    <t>359542930546652401</t>
  </si>
  <si>
    <t>POLLEIN</t>
  </si>
  <si>
    <t>557942930462279901</t>
  </si>
  <si>
    <t>AYAS</t>
  </si>
  <si>
    <t>241142928726332101</t>
  </si>
  <si>
    <t>COGNE</t>
  </si>
  <si>
    <t>869942930529109802</t>
  </si>
  <si>
    <t>SAINT-MARCEL</t>
  </si>
  <si>
    <t>304842930517668701</t>
  </si>
  <si>
    <t>ISSOGNE</t>
  </si>
  <si>
    <t>167242930550454301</t>
  </si>
  <si>
    <t>VERRAYES</t>
  </si>
  <si>
    <t>476942930540885102</t>
  </si>
  <si>
    <t>VILLENEUVE</t>
  </si>
  <si>
    <t>925642930507931001</t>
  </si>
  <si>
    <t>ARNAD</t>
  </si>
  <si>
    <t>426442929249040201</t>
  </si>
  <si>
    <t>HÔNE</t>
  </si>
  <si>
    <t>835342930524987902</t>
  </si>
  <si>
    <t>ROISAN</t>
  </si>
  <si>
    <t>191342930457253501</t>
  </si>
  <si>
    <t>PRÉ-SAINT-DIDIER</t>
  </si>
  <si>
    <t>776642928021818302</t>
  </si>
  <si>
    <t>BRISSOGNE</t>
  </si>
  <si>
    <t>502442930530766202</t>
  </si>
  <si>
    <t>CHAMBAVE</t>
  </si>
  <si>
    <t>827242928197098401</t>
  </si>
  <si>
    <t>BRUSSON</t>
  </si>
  <si>
    <t>404342930530378302</t>
  </si>
  <si>
    <t>ARVIER</t>
  </si>
  <si>
    <t>717142930448680702</t>
  </si>
  <si>
    <t>GRESSONEY-SAINT-JEAN</t>
  </si>
  <si>
    <t>739242930475291601</t>
  </si>
  <si>
    <t>LA THUILE</t>
  </si>
  <si>
    <t>263242930458255702</t>
  </si>
  <si>
    <t>PONTEY</t>
  </si>
  <si>
    <t>797942930460336502</t>
  </si>
  <si>
    <t>CHALLAND-SAINT-ANSELME</t>
  </si>
  <si>
    <t>462742930542168801</t>
  </si>
  <si>
    <t>JOVENÇAN</t>
  </si>
  <si>
    <t>898542930460696001</t>
  </si>
  <si>
    <t>CHAMPDEPRAZ</t>
  </si>
  <si>
    <t>567042930474703002</t>
  </si>
  <si>
    <t>INTROD</t>
  </si>
  <si>
    <t>523242930549913201</t>
  </si>
  <si>
    <t>VALPELLINE</t>
  </si>
  <si>
    <t>633042930524124402</t>
  </si>
  <si>
    <t>TORGNON</t>
  </si>
  <si>
    <t>455842928153642502</t>
  </si>
  <si>
    <t>ANTEY-SAINT-ANDRÉ</t>
  </si>
  <si>
    <t>483342930462087002</t>
  </si>
  <si>
    <t>CHALLAND-SAINT-VICTOR</t>
  </si>
  <si>
    <t>857542930465260501</t>
  </si>
  <si>
    <t>DOUES</t>
  </si>
  <si>
    <t>764242930531902702</t>
  </si>
  <si>
    <t>ETROUBLES</t>
  </si>
  <si>
    <t>493242929649304202</t>
  </si>
  <si>
    <t>GABY</t>
  </si>
  <si>
    <t>971542930543396901</t>
  </si>
  <si>
    <t>PERLOZ</t>
  </si>
  <si>
    <t>515942930475211801</t>
  </si>
  <si>
    <t>LILLIANES</t>
  </si>
  <si>
    <t>508542930520963101</t>
  </si>
  <si>
    <t>FONTAINEMORE</t>
  </si>
  <si>
    <t>896342930546451101</t>
  </si>
  <si>
    <t>ISSIME</t>
  </si>
  <si>
    <t>253842930462375002</t>
  </si>
  <si>
    <t>CHAMPORCHER</t>
  </si>
  <si>
    <t>881942930458473002</t>
  </si>
  <si>
    <t>SAINT-DENIS</t>
  </si>
  <si>
    <t>258842930524132401</t>
  </si>
  <si>
    <t>SAINT-RHÉMY-EN-BOSSES</t>
  </si>
  <si>
    <t>997642930458651301</t>
  </si>
  <si>
    <t>SAINT-NICOLAS</t>
  </si>
  <si>
    <t>112942930520095401</t>
  </si>
  <si>
    <t>GRESSONEY-LA-TRINITÉ</t>
  </si>
  <si>
    <t>264542929991113002</t>
  </si>
  <si>
    <t>AVISE</t>
  </si>
  <si>
    <t>621842928305365001</t>
  </si>
  <si>
    <t>BIONAZ</t>
  </si>
  <si>
    <t>876042930516405702</t>
  </si>
  <si>
    <t>EMARÈSE</t>
  </si>
  <si>
    <t>587742930472337201</t>
  </si>
  <si>
    <t>OYACE</t>
  </si>
  <si>
    <t>118742930533556102</t>
  </si>
  <si>
    <t>ALLEIN</t>
  </si>
  <si>
    <t>829742930529086402</t>
  </si>
  <si>
    <t>SAINT-OYEN</t>
  </si>
  <si>
    <t>504942930451255101</t>
  </si>
  <si>
    <t>VALGRISENCHE</t>
  </si>
  <si>
    <t>333542930452004602</t>
  </si>
  <si>
    <t>VALSAVARENCHE</t>
  </si>
  <si>
    <t>469742930524778402</t>
  </si>
  <si>
    <t>RHÊMES-SAINT-GEORGES</t>
  </si>
  <si>
    <t>704942930550367501</t>
  </si>
  <si>
    <t>PONTBOSET</t>
  </si>
  <si>
    <t>961242930455161301</t>
  </si>
  <si>
    <t>OLLOMONT</t>
  </si>
  <si>
    <t>168342929385464201</t>
  </si>
  <si>
    <t>BARD</t>
  </si>
  <si>
    <t>501942928159244701</t>
  </si>
  <si>
    <t>LA MAGDELEINE</t>
  </si>
  <si>
    <t>188742930515997302</t>
  </si>
  <si>
    <t>CHAMOIS</t>
  </si>
  <si>
    <t>252742930449925801</t>
  </si>
  <si>
    <t>RHÊMES-NOTRE-DAME</t>
  </si>
  <si>
    <t>UNIONI DI COMUNI</t>
  </si>
  <si>
    <t>226644363070728202</t>
  </si>
  <si>
    <t>886948768768050801</t>
  </si>
  <si>
    <t>186748708553773801</t>
  </si>
  <si>
    <t>254546229774409302</t>
  </si>
  <si>
    <t>332048700666315001</t>
  </si>
  <si>
    <t>468144776186807001</t>
  </si>
  <si>
    <t>626246229772220001</t>
  </si>
  <si>
    <t>721848768672910401</t>
  </si>
  <si>
    <t>Surplus pre clausola</t>
  </si>
  <si>
    <t>Clausola di salvaguardia</t>
  </si>
  <si>
    <t>8 WALSER</t>
  </si>
  <si>
    <t>1 VALDIGNE-MONT-BLANC</t>
  </si>
  <si>
    <t>2 GRAND-PARADIS</t>
  </si>
  <si>
    <t>7 MONT-ROSE</t>
  </si>
  <si>
    <t>3 GRAND-COMBIN</t>
  </si>
  <si>
    <t>4 MONT-EMILIUS</t>
  </si>
  <si>
    <t>5 MONT-CERVIN</t>
  </si>
  <si>
    <t>6 EVANCON</t>
  </si>
  <si>
    <t>Comuni</t>
  </si>
  <si>
    <t>Unites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</si>
</sst>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9" x14ac:knownFonts="1"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sz val="9"/>
      <color theme="0"/>
      <name val="Arial Narrow"/>
      <family val="2"/>
    </font>
    <font>
      <i/>
      <sz val="8"/>
      <color theme="1"/>
      <name val="Arial Narrow"/>
      <family val="2"/>
    </font>
    <font>
      <sz val="9"/>
      <color rgb="FFC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1" fontId="0" fillId="0" borderId="0" xfId="0" applyNumberFormat="1"/>
    <xf numFmtId="3" fontId="3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Fill="1" applyAlignment="1">
      <alignment vertical="center"/>
    </xf>
    <xf numFmtId="166" fontId="8" fillId="0" borderId="5" xfId="0" applyNumberFormat="1" applyFont="1" applyBorder="1"/>
    <xf numFmtId="3" fontId="8" fillId="0" borderId="5" xfId="0" applyNumberFormat="1" applyFont="1" applyBorder="1"/>
  </cellXfs>
  <cellStyles count="2">
    <cellStyle name="Migliaia" xfId="1" builtinId="3"/>
    <cellStyle name="Normale" xfId="0" builtinId="0"/>
  </cellStyles>
  <dxfs count="23">
    <dxf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 Narrow"/>
        <family val="2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06690B-E419-4CED-83E6-CAA078C54A42}" name="DB_5" displayName="DB_5" ref="B5:V95" totalsRowShown="0" headerRowDxfId="22" dataDxfId="21">
  <autoFilter ref="B5:V95" xr:uid="{B906690B-E419-4CED-83E6-CAA078C54A42}"/>
  <sortState xmlns:xlrd2="http://schemas.microsoft.com/office/spreadsheetml/2017/richdata2" ref="B6:V95">
    <sortCondition ref="F6:F95"/>
  </sortState>
  <tableColumns count="21">
    <tableColumn id="22" xr3:uid="{5368AA98-0209-4476-A6A5-B7DA386B9CC9}" name="COMPARTO" dataDxfId="20"/>
    <tableColumn id="23" xr3:uid="{2073BB2B-F3DC-452A-91F8-16565A70068E}" name="codBDAP" dataDxfId="19"/>
    <tableColumn id="24" xr3:uid="{BAFD6522-5E67-483B-92DD-E53BCB833511}" name="REGIONE" dataDxfId="18"/>
    <tableColumn id="3" xr3:uid="{0B99912B-946E-4472-9086-D5570908A0D5}" name="PROVINCIA" dataDxfId="17"/>
    <tableColumn id="25" xr3:uid="{E5297AAD-58CF-4230-9ECE-BEC687123217}" name="ENTE" dataDxfId="16"/>
    <tableColumn id="28" xr3:uid="{86BA00F1-B3C5-4A37-9A55-BD226918A0DE}" name="Fondone biennio 2020 - 2021" dataDxfId="15"/>
    <tableColumn id="5" xr3:uid="{0FED9CE9-C3EE-4B38-A3C9-7479FDE7B693}" name="Fabbisogno 2020 e 2021" dataDxfId="14"/>
    <tableColumn id="32" xr3:uid="{7DD66F42-E548-4B81-ACA7-A9C9F4BD10B2}" name="Deficit al 31 12 2021" dataDxfId="13"/>
    <tableColumn id="33" xr3:uid="{D7F5D649-E60C-4EBD-BEEC-5C2FC9EEBFFE}" name="Surplus al 31 12 2021 " dataDxfId="12"/>
    <tableColumn id="11" xr3:uid="{D210452D-88C4-4CB0-808D-299639E3B34C}" name="Fabbisogno 2022" dataDxfId="11"/>
    <tableColumn id="35" xr3:uid="{F9B3828A-9B89-43E5-B080-03E76D9A1610}" name="Surplus al 31.12.2022" dataDxfId="10"/>
    <tableColumn id="48" xr3:uid="{EC265561-2E2F-4A52-A2B2-0CED017D70C2}" name="Rettifiche minori spese" dataDxfId="9"/>
    <tableColumn id="2" xr3:uid="{24DEAA1A-519D-4546-A356-B4102EB6BBB6}" name="Rettifiche minori entrate" dataDxfId="8"/>
    <tableColumn id="1" xr3:uid="{EB97A07A-4A69-4B9E-888A-886B3CD16764}" name="Ripiano perdite organismi partecipati 2020 - 2021" dataDxfId="7"/>
    <tableColumn id="7" xr3:uid="{0F375092-E96C-4460-84A8-9F742289E241}" name="Ripiano perdite organismi partecipati 2022" dataDxfId="6"/>
    <tableColumn id="4" xr3:uid="{F98DB09E-9820-4137-8C83-5F51797641FD}" name="Miglioramento Lettera E risultato amministrazione 2021-2019" dataDxfId="5"/>
    <tableColumn id="6" xr3:uid="{5AE717D5-3CA2-4F7E-864F-FC7FA2E2CA67}" name="Lettera E risultato amministrazione 2022" dataDxfId="4"/>
    <tableColumn id="9" xr3:uid="{B10D5F27-AA41-4476-8D0C-95ADA1977267}" name="Deficit finale" dataDxfId="3"/>
    <tableColumn id="10" xr3:uid="{D1CAD9C4-3309-4C81-BD69-0F2EFCFE82F1}" name="Surplus pre clausola" dataDxfId="2"/>
    <tableColumn id="8" xr3:uid="{BEE9B7E2-2B88-47EC-B048-37C9E67D0AEE}" name="Clausola di salvaguardia" dataDxfId="1">
      <calculatedColumnFormula>+DB_5[[#This Row],[Surplus pre clausola]]-DB_5[[#This Row],[Surplus finale]]</calculatedColumnFormula>
    </tableColumn>
    <tableColumn id="13" xr3:uid="{7B14D36B-5181-4DBF-AEEE-F7B673F41F52}" name="Surplus final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Viol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9355-D2B4-44AE-8760-A132023FD6FD}">
  <dimension ref="B1:V122"/>
  <sheetViews>
    <sheetView showGridLines="0" tabSelected="1" zoomScaleNormal="100" workbookViewId="0">
      <selection activeCell="V100" sqref="A1:V100"/>
    </sheetView>
  </sheetViews>
  <sheetFormatPr defaultRowHeight="13.5" x14ac:dyDescent="0.25"/>
  <cols>
    <col min="1" max="1" width="1.796875" customWidth="1"/>
    <col min="2" max="2" width="21.19921875" bestFit="1" customWidth="1"/>
    <col min="3" max="3" width="19.796875" bestFit="1" customWidth="1"/>
    <col min="4" max="4" width="20.19921875" hidden="1" customWidth="1"/>
    <col min="5" max="5" width="15.59765625" hidden="1" customWidth="1"/>
    <col min="6" max="6" width="30" customWidth="1"/>
    <col min="7" max="7" width="13.3984375" customWidth="1"/>
    <col min="8" max="9" width="11.3984375" customWidth="1"/>
    <col min="10" max="11" width="11.796875" customWidth="1"/>
    <col min="12" max="12" width="12.19921875" customWidth="1"/>
    <col min="13" max="13" width="12.59765625" customWidth="1"/>
    <col min="14" max="14" width="11.3984375" bestFit="1" customWidth="1"/>
    <col min="15" max="16" width="12.59765625" customWidth="1"/>
    <col min="17" max="17" width="14.3984375" bestFit="1" customWidth="1"/>
    <col min="18" max="18" width="12.59765625" customWidth="1"/>
    <col min="19" max="19" width="11.19921875" customWidth="1"/>
    <col min="20" max="20" width="10.796875" customWidth="1"/>
    <col min="21" max="21" width="11.59765625" customWidth="1"/>
    <col min="22" max="22" width="10.796875" customWidth="1"/>
  </cols>
  <sheetData>
    <row r="1" spans="2:22" x14ac:dyDescent="0.25">
      <c r="M1" s="1"/>
      <c r="O1" s="1"/>
      <c r="P1" s="1"/>
      <c r="S1" s="2"/>
      <c r="T1" s="1"/>
      <c r="V1" s="6"/>
    </row>
    <row r="2" spans="2:22" x14ac:dyDescent="0.25">
      <c r="G2" s="12" t="s">
        <v>0</v>
      </c>
      <c r="H2" s="13"/>
      <c r="I2" s="13"/>
      <c r="J2" s="14"/>
      <c r="K2" s="12" t="s">
        <v>1</v>
      </c>
      <c r="L2" s="14"/>
      <c r="M2" s="15" t="s">
        <v>2</v>
      </c>
      <c r="N2" s="16"/>
      <c r="O2" s="16"/>
      <c r="P2" s="16"/>
      <c r="Q2" s="16"/>
      <c r="R2" s="16"/>
      <c r="S2" s="16"/>
      <c r="T2" s="16"/>
      <c r="U2" s="16"/>
      <c r="V2" s="17"/>
    </row>
    <row r="3" spans="2:22" ht="14.25" thickBot="1" x14ac:dyDescent="0.3">
      <c r="G3" s="3">
        <f xml:space="preserve"> _xlfn.AGGREGATE( 9, 5, DB_5[Fondone biennio 2020 - 2021] )</f>
        <v>18558525.93205731</v>
      </c>
      <c r="H3" s="3">
        <f xml:space="preserve"> _xlfn.AGGREGATE( 9, 5, DB_5[Fabbisogno 2020 e 2021] )</f>
        <v>-18814190.409919992</v>
      </c>
      <c r="I3" s="3">
        <f xml:space="preserve"> _xlfn.AGGREGATE( 9, 5, DB_5[Deficit al 31 12 2021] )</f>
        <v>-3460280.6419647741</v>
      </c>
      <c r="J3" s="3">
        <f xml:space="preserve"> _xlfn.AGGREGATE( 9, 5, DB_5[[Surplus al 31 12 2021 ]] )</f>
        <v>3204616.1641020877</v>
      </c>
      <c r="K3" s="3">
        <f xml:space="preserve"> _xlfn.AGGREGATE( 9, 5, DB_5[Fabbisogno 2022] )</f>
        <v>-3126482.2199900001</v>
      </c>
      <c r="L3" s="3">
        <f xml:space="preserve"> _xlfn.AGGREGATE( 9, 5, DB_5[Surplus al 31.12.2022] )</f>
        <v>2034183.2808156414</v>
      </c>
      <c r="M3" s="3">
        <f xml:space="preserve"> _xlfn.AGGREGATE( 9, 5, DB_5[Rettifiche minori spese] )</f>
        <v>1127690.3753896866</v>
      </c>
      <c r="N3" s="3">
        <f xml:space="preserve"> _xlfn.AGGREGATE( 9, 5, DB_5[Rettifiche minori entrate] )</f>
        <v>1711328.1697630873</v>
      </c>
      <c r="O3" s="3">
        <f xml:space="preserve"> _xlfn.AGGREGATE( 9, 5, DB_5[Ripiano perdite organismi partecipati 2020 - 2021] )</f>
        <v>0</v>
      </c>
      <c r="P3" s="3">
        <f xml:space="preserve"> _xlfn.AGGREGATE( 9, 5, DB_5[Ripiano perdite organismi partecipati 2022] )</f>
        <v>0</v>
      </c>
      <c r="Q3" s="3">
        <f xml:space="preserve"> _xlfn.AGGREGATE( 9, 5, DB_5[Miglioramento Lettera E risultato amministrazione 2021-2019] )</f>
        <v>48899184.550000019</v>
      </c>
      <c r="R3" s="3">
        <f xml:space="preserve"> _xlfn.AGGREGATE( 9, 5, DB_5[Lettera E risultato amministrazione 2022] )</f>
        <v>106919075.08000006</v>
      </c>
      <c r="S3" s="3">
        <f xml:space="preserve"> _xlfn.AGGREGATE( 9, 5, DB_5[Deficit finale] )</f>
        <v>893001.36195856112</v>
      </c>
      <c r="T3" s="3">
        <f xml:space="preserve"> _xlfn.AGGREGATE( 9, 5, DB_5[Surplus pre clausola] )</f>
        <v>2923617.1934494926</v>
      </c>
      <c r="U3" s="3">
        <f xml:space="preserve"> _xlfn.AGGREGATE( 9, 5, DB_5[Clausola di salvaguardia] )</f>
        <v>58163.028846797395</v>
      </c>
      <c r="V3" s="3">
        <f xml:space="preserve"> _xlfn.AGGREGATE( 9, 5, DB_5[Surplus finale] )</f>
        <v>2865454.164602695</v>
      </c>
    </row>
    <row r="4" spans="2:22" ht="5.0999999999999996" customHeight="1" thickTop="1" x14ac:dyDescent="0.25"/>
    <row r="5" spans="2:22" s="11" customFormat="1" ht="73.349999999999994" customHeight="1" x14ac:dyDescent="0.25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7" t="s">
        <v>20</v>
      </c>
      <c r="T5" s="8" t="s">
        <v>181</v>
      </c>
      <c r="U5" s="10" t="s">
        <v>182</v>
      </c>
      <c r="V5" s="7" t="s">
        <v>21</v>
      </c>
    </row>
    <row r="6" spans="2:22" x14ac:dyDescent="0.25">
      <c r="B6" s="4" t="s">
        <v>22</v>
      </c>
      <c r="C6" s="4" t="s">
        <v>150</v>
      </c>
      <c r="D6" s="4" t="s">
        <v>24</v>
      </c>
      <c r="E6" s="4" t="s">
        <v>24</v>
      </c>
      <c r="F6" s="4" t="s">
        <v>151</v>
      </c>
      <c r="G6" s="5">
        <v>39614.849950032549</v>
      </c>
      <c r="H6" s="5">
        <v>-10650.6</v>
      </c>
      <c r="I6" s="5">
        <v>0</v>
      </c>
      <c r="J6" s="5">
        <v>28964.24995003255</v>
      </c>
      <c r="K6" s="5">
        <v>0</v>
      </c>
      <c r="L6" s="5">
        <v>28964.24995003255</v>
      </c>
      <c r="M6" s="5">
        <v>6797.2568797424601</v>
      </c>
      <c r="N6" s="5">
        <v>0</v>
      </c>
      <c r="O6" s="5">
        <v>0</v>
      </c>
      <c r="P6" s="5">
        <v>0</v>
      </c>
      <c r="Q6" s="5">
        <v>83793</v>
      </c>
      <c r="R6" s="5">
        <v>298385.27</v>
      </c>
      <c r="S6" s="22">
        <v>0</v>
      </c>
      <c r="T6" s="5">
        <v>35761.506829775011</v>
      </c>
      <c r="U6" s="5">
        <f>+DB_5[[#This Row],[Surplus pre clausola]]-DB_5[[#This Row],[Surplus finale]]</f>
        <v>0</v>
      </c>
      <c r="V6" s="5">
        <v>35761.506829775011</v>
      </c>
    </row>
    <row r="7" spans="2:22" x14ac:dyDescent="0.25">
      <c r="B7" s="4" t="s">
        <v>22</v>
      </c>
      <c r="C7" s="4" t="s">
        <v>114</v>
      </c>
      <c r="D7" s="4" t="s">
        <v>24</v>
      </c>
      <c r="E7" s="4" t="s">
        <v>24</v>
      </c>
      <c r="F7" s="4" t="s">
        <v>115</v>
      </c>
      <c r="G7" s="5">
        <v>122354.08746567264</v>
      </c>
      <c r="H7" s="5">
        <v>-126908</v>
      </c>
      <c r="I7" s="5">
        <v>-4553.9125343273627</v>
      </c>
      <c r="J7" s="5">
        <v>0</v>
      </c>
      <c r="K7" s="5">
        <v>-25393</v>
      </c>
      <c r="L7" s="5">
        <v>0</v>
      </c>
      <c r="M7" s="5">
        <v>9317.9495880880095</v>
      </c>
      <c r="N7" s="5">
        <v>0</v>
      </c>
      <c r="O7" s="5">
        <v>0</v>
      </c>
      <c r="P7" s="5">
        <v>0</v>
      </c>
      <c r="Q7" s="5">
        <v>834184.69</v>
      </c>
      <c r="R7" s="5">
        <v>1339104.1000000001</v>
      </c>
      <c r="S7" s="22">
        <v>0</v>
      </c>
      <c r="T7" s="5">
        <v>0</v>
      </c>
      <c r="U7" s="5">
        <f>+DB_5[[#This Row],[Surplus pre clausola]]-DB_5[[#This Row],[Surplus finale]]</f>
        <v>0</v>
      </c>
      <c r="V7" s="5">
        <v>0</v>
      </c>
    </row>
    <row r="8" spans="2:22" x14ac:dyDescent="0.25">
      <c r="B8" s="4" t="s">
        <v>22</v>
      </c>
      <c r="C8" s="4" t="s">
        <v>23</v>
      </c>
      <c r="D8" s="4" t="s">
        <v>24</v>
      </c>
      <c r="E8" s="4" t="s">
        <v>24</v>
      </c>
      <c r="F8" s="4" t="s">
        <v>25</v>
      </c>
      <c r="G8" s="5">
        <v>3885945.6288895654</v>
      </c>
      <c r="H8" s="5">
        <v>-3431502.2199900001</v>
      </c>
      <c r="I8" s="5">
        <v>0</v>
      </c>
      <c r="J8" s="5">
        <v>454443.40889956523</v>
      </c>
      <c r="K8" s="5">
        <v>0</v>
      </c>
      <c r="L8" s="5">
        <v>454443.40889956523</v>
      </c>
      <c r="M8" s="5">
        <v>0</v>
      </c>
      <c r="N8" s="5">
        <v>0</v>
      </c>
      <c r="O8" s="5">
        <v>0</v>
      </c>
      <c r="P8" s="5">
        <v>0</v>
      </c>
      <c r="Q8" s="5">
        <v>12196251.799999999</v>
      </c>
      <c r="R8" s="5">
        <v>21144429.260000002</v>
      </c>
      <c r="S8" s="22">
        <v>0</v>
      </c>
      <c r="T8" s="5">
        <v>454443.40889956523</v>
      </c>
      <c r="U8" s="5">
        <f>+DB_5[[#This Row],[Surplus pre clausola]]-DB_5[[#This Row],[Surplus finale]]</f>
        <v>0</v>
      </c>
      <c r="V8" s="5">
        <v>454443.40889956523</v>
      </c>
    </row>
    <row r="9" spans="2:22" x14ac:dyDescent="0.25">
      <c r="B9" s="4" t="s">
        <v>22</v>
      </c>
      <c r="C9" s="4" t="s">
        <v>80</v>
      </c>
      <c r="D9" s="4" t="s">
        <v>24</v>
      </c>
      <c r="E9" s="4" t="s">
        <v>24</v>
      </c>
      <c r="F9" s="4" t="s">
        <v>81</v>
      </c>
      <c r="G9" s="5">
        <v>87504.112026769915</v>
      </c>
      <c r="H9" s="5">
        <v>-18901.799999999996</v>
      </c>
      <c r="I9" s="5">
        <v>0</v>
      </c>
      <c r="J9" s="5">
        <v>68602.312026769912</v>
      </c>
      <c r="K9" s="5">
        <v>-32205</v>
      </c>
      <c r="L9" s="5">
        <v>36397.312026769912</v>
      </c>
      <c r="M9" s="5">
        <v>0</v>
      </c>
      <c r="N9" s="5">
        <v>0</v>
      </c>
      <c r="O9" s="5">
        <v>0</v>
      </c>
      <c r="P9" s="5">
        <v>0</v>
      </c>
      <c r="Q9" s="5">
        <v>1394358.4900000002</v>
      </c>
      <c r="R9" s="5">
        <v>3227268.06</v>
      </c>
      <c r="S9" s="22">
        <v>0</v>
      </c>
      <c r="T9" s="5">
        <v>36397.312026769912</v>
      </c>
      <c r="U9" s="5">
        <f>+DB_5[[#This Row],[Surplus pre clausola]]-DB_5[[#This Row],[Surplus finale]]</f>
        <v>0</v>
      </c>
      <c r="V9" s="5">
        <v>36397.312026769912</v>
      </c>
    </row>
    <row r="10" spans="2:22" x14ac:dyDescent="0.25">
      <c r="B10" s="4" t="s">
        <v>22</v>
      </c>
      <c r="C10" s="4" t="s">
        <v>94</v>
      </c>
      <c r="D10" s="4" t="s">
        <v>24</v>
      </c>
      <c r="E10" s="4" t="s">
        <v>24</v>
      </c>
      <c r="F10" s="4" t="s">
        <v>95</v>
      </c>
      <c r="G10" s="5">
        <v>54373.875156727059</v>
      </c>
      <c r="H10" s="5">
        <v>-3249</v>
      </c>
      <c r="I10" s="5">
        <v>0</v>
      </c>
      <c r="J10" s="5">
        <v>51124.875156727059</v>
      </c>
      <c r="K10" s="5">
        <v>-1</v>
      </c>
      <c r="L10" s="5">
        <v>51123.875156727059</v>
      </c>
      <c r="M10" s="5">
        <v>0</v>
      </c>
      <c r="N10" s="5">
        <v>0</v>
      </c>
      <c r="O10" s="5">
        <v>0</v>
      </c>
      <c r="P10" s="5">
        <v>0</v>
      </c>
      <c r="Q10" s="5">
        <v>100956.37</v>
      </c>
      <c r="R10" s="5">
        <v>549435.19999999995</v>
      </c>
      <c r="S10" s="22">
        <v>0</v>
      </c>
      <c r="T10" s="5">
        <v>51123.875156727059</v>
      </c>
      <c r="U10" s="5">
        <f>+DB_5[[#This Row],[Surplus pre clausola]]-DB_5[[#This Row],[Surplus finale]]</f>
        <v>0</v>
      </c>
      <c r="V10" s="5">
        <v>51123.875156727059</v>
      </c>
    </row>
    <row r="11" spans="2:22" x14ac:dyDescent="0.25">
      <c r="B11" s="4" t="s">
        <v>22</v>
      </c>
      <c r="C11" s="4" t="s">
        <v>142</v>
      </c>
      <c r="D11" s="4" t="s">
        <v>24</v>
      </c>
      <c r="E11" s="4" t="s">
        <v>24</v>
      </c>
      <c r="F11" s="4" t="s">
        <v>143</v>
      </c>
      <c r="G11" s="5">
        <v>29611.721235914414</v>
      </c>
      <c r="H11" s="5">
        <v>-5969.1999900000001</v>
      </c>
      <c r="I11" s="5">
        <v>0</v>
      </c>
      <c r="J11" s="5">
        <v>23642.521245914413</v>
      </c>
      <c r="K11" s="5">
        <v>-17138</v>
      </c>
      <c r="L11" s="5">
        <v>6504.5212459144132</v>
      </c>
      <c r="M11" s="5">
        <v>3787.8844699832007</v>
      </c>
      <c r="N11" s="5">
        <v>0</v>
      </c>
      <c r="O11" s="5">
        <v>0</v>
      </c>
      <c r="P11" s="5">
        <v>0</v>
      </c>
      <c r="Q11" s="5">
        <v>340175.69</v>
      </c>
      <c r="R11" s="5">
        <v>680094.91</v>
      </c>
      <c r="S11" s="22">
        <v>0</v>
      </c>
      <c r="T11" s="5">
        <v>10292.405715897614</v>
      </c>
      <c r="U11" s="5">
        <f>+DB_5[[#This Row],[Surplus pre clausola]]-DB_5[[#This Row],[Surplus finale]]</f>
        <v>0</v>
      </c>
      <c r="V11" s="5">
        <v>10292.405715897614</v>
      </c>
    </row>
    <row r="12" spans="2:22" x14ac:dyDescent="0.25">
      <c r="B12" s="4" t="s">
        <v>22</v>
      </c>
      <c r="C12" s="4" t="s">
        <v>68</v>
      </c>
      <c r="D12" s="4" t="s">
        <v>24</v>
      </c>
      <c r="E12" s="4" t="s">
        <v>24</v>
      </c>
      <c r="F12" s="4" t="s">
        <v>69</v>
      </c>
      <c r="G12" s="5">
        <v>457348.98926861642</v>
      </c>
      <c r="H12" s="5">
        <v>-75985.040000000008</v>
      </c>
      <c r="I12" s="5">
        <v>0</v>
      </c>
      <c r="J12" s="5">
        <v>381363.94926861639</v>
      </c>
      <c r="K12" s="5">
        <v>-394067</v>
      </c>
      <c r="L12" s="5">
        <v>0</v>
      </c>
      <c r="M12" s="5">
        <v>90923.514735005941</v>
      </c>
      <c r="N12" s="5">
        <v>0</v>
      </c>
      <c r="O12" s="5">
        <v>0</v>
      </c>
      <c r="P12" s="5">
        <v>0</v>
      </c>
      <c r="Q12" s="5">
        <v>3160236.38</v>
      </c>
      <c r="R12" s="5">
        <v>4282997.75</v>
      </c>
      <c r="S12" s="22">
        <v>0</v>
      </c>
      <c r="T12" s="5">
        <v>78220.464003622328</v>
      </c>
      <c r="U12" s="5">
        <f>+DB_5[[#This Row],[Surplus pre clausola]]-DB_5[[#This Row],[Surplus finale]]</f>
        <v>0</v>
      </c>
      <c r="V12" s="5">
        <v>78220.464003622328</v>
      </c>
    </row>
    <row r="13" spans="2:22" x14ac:dyDescent="0.25">
      <c r="B13" s="4" t="s">
        <v>22</v>
      </c>
      <c r="C13" s="4" t="s">
        <v>54</v>
      </c>
      <c r="D13" s="4" t="s">
        <v>24</v>
      </c>
      <c r="E13" s="4" t="s">
        <v>24</v>
      </c>
      <c r="F13" s="4" t="s">
        <v>55</v>
      </c>
      <c r="G13" s="5">
        <v>137454.28865151442</v>
      </c>
      <c r="H13" s="5">
        <v>-156144.95999999999</v>
      </c>
      <c r="I13" s="5">
        <v>-18690.671348485572</v>
      </c>
      <c r="J13" s="5">
        <v>0</v>
      </c>
      <c r="K13" s="5">
        <v>-12114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272899.44</v>
      </c>
      <c r="R13" s="5">
        <v>283152.88</v>
      </c>
      <c r="S13" s="22">
        <v>0</v>
      </c>
      <c r="T13" s="5">
        <v>0</v>
      </c>
      <c r="U13" s="5">
        <f>+DB_5[[#This Row],[Surplus pre clausola]]-DB_5[[#This Row],[Surplus finale]]</f>
        <v>0</v>
      </c>
      <c r="V13" s="5">
        <v>0</v>
      </c>
    </row>
    <row r="14" spans="2:22" x14ac:dyDescent="0.25">
      <c r="B14" s="4" t="s">
        <v>22</v>
      </c>
      <c r="C14" s="4" t="s">
        <v>164</v>
      </c>
      <c r="D14" s="4" t="s">
        <v>24</v>
      </c>
      <c r="E14" s="4" t="s">
        <v>24</v>
      </c>
      <c r="F14" s="4" t="s">
        <v>165</v>
      </c>
      <c r="G14" s="5">
        <v>16185.009909175657</v>
      </c>
      <c r="H14" s="5">
        <v>-14381</v>
      </c>
      <c r="I14" s="5">
        <v>0</v>
      </c>
      <c r="J14" s="5">
        <v>1804.0099091756565</v>
      </c>
      <c r="K14" s="5">
        <v>0</v>
      </c>
      <c r="L14" s="5">
        <v>1804.0099091756565</v>
      </c>
      <c r="M14" s="5">
        <v>2777.0815765453563</v>
      </c>
      <c r="N14" s="5">
        <v>0</v>
      </c>
      <c r="O14" s="5">
        <v>0</v>
      </c>
      <c r="P14" s="5">
        <v>0</v>
      </c>
      <c r="Q14" s="5">
        <v>374158.98</v>
      </c>
      <c r="R14" s="5">
        <v>728722.39</v>
      </c>
      <c r="S14" s="22">
        <v>0</v>
      </c>
      <c r="T14" s="5">
        <v>4581.0914857210128</v>
      </c>
      <c r="U14" s="5">
        <f>+DB_5[[#This Row],[Surplus pre clausola]]-DB_5[[#This Row],[Surplus finale]]</f>
        <v>0</v>
      </c>
      <c r="V14" s="5">
        <v>4581.0914857210128</v>
      </c>
    </row>
    <row r="15" spans="2:22" x14ac:dyDescent="0.25">
      <c r="B15" s="4" t="s">
        <v>22</v>
      </c>
      <c r="C15" s="4" t="s">
        <v>144</v>
      </c>
      <c r="D15" s="4" t="s">
        <v>24</v>
      </c>
      <c r="E15" s="4" t="s">
        <v>24</v>
      </c>
      <c r="F15" s="4" t="s">
        <v>145</v>
      </c>
      <c r="G15" s="5">
        <v>32817.028846797395</v>
      </c>
      <c r="H15" s="5">
        <v>-27086</v>
      </c>
      <c r="I15" s="5">
        <v>0</v>
      </c>
      <c r="J15" s="5">
        <v>5731.0288467973951</v>
      </c>
      <c r="K15" s="5">
        <v>-1433</v>
      </c>
      <c r="L15" s="5">
        <v>4298.0288467973951</v>
      </c>
      <c r="M15" s="5">
        <v>5630.862552375188</v>
      </c>
      <c r="N15" s="5">
        <v>1850.8400475880637</v>
      </c>
      <c r="O15" s="5">
        <v>0</v>
      </c>
      <c r="P15" s="5">
        <v>0</v>
      </c>
      <c r="Q15" s="5">
        <v>0</v>
      </c>
      <c r="R15" s="5">
        <v>589037.87</v>
      </c>
      <c r="S15" s="22">
        <v>0</v>
      </c>
      <c r="T15" s="5">
        <v>4298.0288467973951</v>
      </c>
      <c r="U15" s="5">
        <f>+DB_5[[#This Row],[Surplus pre clausola]]-DB_5[[#This Row],[Surplus finale]]</f>
        <v>4298.0288467973951</v>
      </c>
      <c r="V15" s="5">
        <v>0</v>
      </c>
    </row>
    <row r="16" spans="2:22" x14ac:dyDescent="0.25">
      <c r="B16" s="4" t="s">
        <v>22</v>
      </c>
      <c r="C16" s="4" t="s">
        <v>88</v>
      </c>
      <c r="D16" s="4" t="s">
        <v>24</v>
      </c>
      <c r="E16" s="4" t="s">
        <v>24</v>
      </c>
      <c r="F16" s="4" t="s">
        <v>89</v>
      </c>
      <c r="G16" s="5">
        <v>93872.023885065515</v>
      </c>
      <c r="H16" s="5">
        <v>-155434.23999999999</v>
      </c>
      <c r="I16" s="5">
        <v>-61562.216114934476</v>
      </c>
      <c r="J16" s="5">
        <v>0</v>
      </c>
      <c r="K16" s="5">
        <v>-31686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104910.09999999998</v>
      </c>
      <c r="R16" s="5">
        <v>1259455.6399999999</v>
      </c>
      <c r="S16" s="22">
        <v>9107.1661149344873</v>
      </c>
      <c r="T16" s="5">
        <v>0</v>
      </c>
      <c r="U16" s="5">
        <f>+DB_5[[#This Row],[Surplus pre clausola]]-DB_5[[#This Row],[Surplus finale]]</f>
        <v>0</v>
      </c>
      <c r="V16" s="5">
        <v>0</v>
      </c>
    </row>
    <row r="17" spans="2:22" x14ac:dyDescent="0.25">
      <c r="B17" s="4" t="s">
        <v>22</v>
      </c>
      <c r="C17" s="4" t="s">
        <v>92</v>
      </c>
      <c r="D17" s="4" t="s">
        <v>24</v>
      </c>
      <c r="E17" s="4" t="s">
        <v>24</v>
      </c>
      <c r="F17" s="4" t="s">
        <v>93</v>
      </c>
      <c r="G17" s="5">
        <v>185610.40684187663</v>
      </c>
      <c r="H17" s="5">
        <v>-82802</v>
      </c>
      <c r="I17" s="5">
        <v>0</v>
      </c>
      <c r="J17" s="5">
        <v>102808.40684187663</v>
      </c>
      <c r="K17" s="5">
        <v>-41311</v>
      </c>
      <c r="L17" s="5">
        <v>61497.406841876626</v>
      </c>
      <c r="M17" s="5">
        <v>2661.6938938072744</v>
      </c>
      <c r="N17" s="5">
        <v>0</v>
      </c>
      <c r="O17" s="5">
        <v>0</v>
      </c>
      <c r="P17" s="5">
        <v>0</v>
      </c>
      <c r="Q17" s="5">
        <v>240689.24999999994</v>
      </c>
      <c r="R17" s="5">
        <v>567789.31999999995</v>
      </c>
      <c r="S17" s="22">
        <v>0</v>
      </c>
      <c r="T17" s="5">
        <v>64159.100735683896</v>
      </c>
      <c r="U17" s="5">
        <f>+DB_5[[#This Row],[Surplus pre clausola]]-DB_5[[#This Row],[Surplus finale]]</f>
        <v>0</v>
      </c>
      <c r="V17" s="5">
        <v>64159.100735683896</v>
      </c>
    </row>
    <row r="18" spans="2:22" x14ac:dyDescent="0.25">
      <c r="B18" s="4" t="s">
        <v>22</v>
      </c>
      <c r="C18" s="4" t="s">
        <v>102</v>
      </c>
      <c r="D18" s="4" t="s">
        <v>24</v>
      </c>
      <c r="E18" s="4" t="s">
        <v>24</v>
      </c>
      <c r="F18" s="4" t="s">
        <v>103</v>
      </c>
      <c r="G18" s="5">
        <v>103715.77845339352</v>
      </c>
      <c r="H18" s="5">
        <v>-82994</v>
      </c>
      <c r="I18" s="5">
        <v>0</v>
      </c>
      <c r="J18" s="5">
        <v>20721.778453393519</v>
      </c>
      <c r="K18" s="5">
        <v>-1605</v>
      </c>
      <c r="L18" s="5">
        <v>19116.778453393519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541439.02</v>
      </c>
      <c r="S18" s="22">
        <v>0</v>
      </c>
      <c r="T18" s="5">
        <v>19116.778453393519</v>
      </c>
      <c r="U18" s="5">
        <f>+DB_5[[#This Row],[Surplus pre clausola]]-DB_5[[#This Row],[Surplus finale]]</f>
        <v>15424</v>
      </c>
      <c r="V18" s="5">
        <v>3692.7784533935192</v>
      </c>
    </row>
    <row r="19" spans="2:22" x14ac:dyDescent="0.25">
      <c r="B19" s="4" t="s">
        <v>22</v>
      </c>
      <c r="C19" s="4" t="s">
        <v>116</v>
      </c>
      <c r="D19" s="4" t="s">
        <v>24</v>
      </c>
      <c r="E19" s="4" t="s">
        <v>24</v>
      </c>
      <c r="F19" s="4" t="s">
        <v>117</v>
      </c>
      <c r="G19" s="5">
        <v>71108.411790378916</v>
      </c>
      <c r="H19" s="5">
        <v>-10745</v>
      </c>
      <c r="I19" s="5">
        <v>0</v>
      </c>
      <c r="J19" s="5">
        <v>60363.411790378916</v>
      </c>
      <c r="K19" s="5">
        <v>-4028</v>
      </c>
      <c r="L19" s="5">
        <v>56335.411790378916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530371.61</v>
      </c>
      <c r="S19" s="22">
        <v>0</v>
      </c>
      <c r="T19" s="5">
        <v>56335.411790378916</v>
      </c>
      <c r="U19" s="5">
        <f>+DB_5[[#This Row],[Surplus pre clausola]]-DB_5[[#This Row],[Surplus finale]]</f>
        <v>16418</v>
      </c>
      <c r="V19" s="5">
        <v>39917.411790378916</v>
      </c>
    </row>
    <row r="20" spans="2:22" x14ac:dyDescent="0.25">
      <c r="B20" s="4" t="s">
        <v>22</v>
      </c>
      <c r="C20" s="4" t="s">
        <v>90</v>
      </c>
      <c r="D20" s="4" t="s">
        <v>24</v>
      </c>
      <c r="E20" s="4" t="s">
        <v>24</v>
      </c>
      <c r="F20" s="4" t="s">
        <v>91</v>
      </c>
      <c r="G20" s="5">
        <v>64043.801655097457</v>
      </c>
      <c r="H20" s="5">
        <v>-66233</v>
      </c>
      <c r="I20" s="5">
        <v>-2189.1983449025429</v>
      </c>
      <c r="J20" s="5">
        <v>0</v>
      </c>
      <c r="K20" s="5">
        <v>-622</v>
      </c>
      <c r="L20" s="5">
        <v>0</v>
      </c>
      <c r="M20" s="5">
        <v>5473.8633165103056</v>
      </c>
      <c r="N20" s="5">
        <v>9738.5699999999961</v>
      </c>
      <c r="O20" s="5">
        <v>0</v>
      </c>
      <c r="P20" s="5">
        <v>0</v>
      </c>
      <c r="Q20" s="5">
        <v>211679.07</v>
      </c>
      <c r="R20" s="5">
        <v>635521.11</v>
      </c>
      <c r="S20" s="22">
        <v>0</v>
      </c>
      <c r="T20" s="5">
        <v>9116.5699999999961</v>
      </c>
      <c r="U20" s="5">
        <f>+DB_5[[#This Row],[Surplus pre clausola]]-DB_5[[#This Row],[Surplus finale]]</f>
        <v>0</v>
      </c>
      <c r="V20" s="5">
        <v>9116.5699999999961</v>
      </c>
    </row>
    <row r="21" spans="2:22" x14ac:dyDescent="0.25">
      <c r="B21" s="4" t="s">
        <v>22</v>
      </c>
      <c r="C21" s="4" t="s">
        <v>168</v>
      </c>
      <c r="D21" s="4" t="s">
        <v>24</v>
      </c>
      <c r="E21" s="4" t="s">
        <v>24</v>
      </c>
      <c r="F21" s="4" t="s">
        <v>169</v>
      </c>
      <c r="G21" s="5">
        <v>21474.844941891497</v>
      </c>
      <c r="H21" s="5">
        <v>-20046</v>
      </c>
      <c r="I21" s="5">
        <v>0</v>
      </c>
      <c r="J21" s="5">
        <v>1428.844941891497</v>
      </c>
      <c r="K21" s="5">
        <v>0</v>
      </c>
      <c r="L21" s="5">
        <v>1428.844941891497</v>
      </c>
      <c r="M21" s="5">
        <v>3684.7302894442651</v>
      </c>
      <c r="N21" s="5">
        <v>1381.9047797585465</v>
      </c>
      <c r="O21" s="5">
        <v>0</v>
      </c>
      <c r="P21" s="5">
        <v>0</v>
      </c>
      <c r="Q21" s="5">
        <v>244504.61</v>
      </c>
      <c r="R21" s="5">
        <v>325396.46000000002</v>
      </c>
      <c r="S21" s="22">
        <v>0</v>
      </c>
      <c r="T21" s="5">
        <v>5113.5752313357625</v>
      </c>
      <c r="U21" s="5">
        <f>+DB_5[[#This Row],[Surplus pre clausola]]-DB_5[[#This Row],[Surplus finale]]</f>
        <v>0</v>
      </c>
      <c r="V21" s="5">
        <v>5113.5752313357625</v>
      </c>
    </row>
    <row r="22" spans="2:22" x14ac:dyDescent="0.25">
      <c r="B22" s="4" t="s">
        <v>22</v>
      </c>
      <c r="C22" s="4" t="s">
        <v>106</v>
      </c>
      <c r="D22" s="4" t="s">
        <v>24</v>
      </c>
      <c r="E22" s="4" t="s">
        <v>24</v>
      </c>
      <c r="F22" s="4" t="s">
        <v>107</v>
      </c>
      <c r="G22" s="5">
        <v>76263.229006460562</v>
      </c>
      <c r="H22" s="5">
        <v>-55502</v>
      </c>
      <c r="I22" s="5">
        <v>0</v>
      </c>
      <c r="J22" s="5">
        <v>20761.229006460562</v>
      </c>
      <c r="K22" s="5">
        <v>-23388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481308.70999999996</v>
      </c>
      <c r="R22" s="5">
        <v>1028675.01</v>
      </c>
      <c r="S22" s="22">
        <v>0</v>
      </c>
      <c r="T22" s="5">
        <v>0</v>
      </c>
      <c r="U22" s="5">
        <f>+DB_5[[#This Row],[Surplus pre clausola]]-DB_5[[#This Row],[Surplus finale]]</f>
        <v>0</v>
      </c>
      <c r="V22" s="5">
        <v>0</v>
      </c>
    </row>
    <row r="23" spans="2:22" x14ac:dyDescent="0.25">
      <c r="B23" s="4" t="s">
        <v>22</v>
      </c>
      <c r="C23" s="4" t="s">
        <v>132</v>
      </c>
      <c r="D23" s="4" t="s">
        <v>24</v>
      </c>
      <c r="E23" s="4" t="s">
        <v>24</v>
      </c>
      <c r="F23" s="4" t="s">
        <v>133</v>
      </c>
      <c r="G23" s="5">
        <v>53555.045378879746</v>
      </c>
      <c r="H23" s="5">
        <v>-50479</v>
      </c>
      <c r="I23" s="5">
        <v>0</v>
      </c>
      <c r="J23" s="5">
        <v>3076.0453788797458</v>
      </c>
      <c r="K23" s="5">
        <v>0</v>
      </c>
      <c r="L23" s="5">
        <v>3076.0453788797458</v>
      </c>
      <c r="M23" s="5">
        <v>0</v>
      </c>
      <c r="N23" s="5">
        <v>0</v>
      </c>
      <c r="O23" s="5">
        <v>0</v>
      </c>
      <c r="P23" s="5">
        <v>0</v>
      </c>
      <c r="Q23" s="5">
        <v>289607.51</v>
      </c>
      <c r="R23" s="5">
        <v>670432.1</v>
      </c>
      <c r="S23" s="22">
        <v>0</v>
      </c>
      <c r="T23" s="5">
        <v>3076.0453788797458</v>
      </c>
      <c r="U23" s="5">
        <f>+DB_5[[#This Row],[Surplus pre clausola]]-DB_5[[#This Row],[Surplus finale]]</f>
        <v>0</v>
      </c>
      <c r="V23" s="5">
        <v>3076.0453788797458</v>
      </c>
    </row>
    <row r="24" spans="2:22" x14ac:dyDescent="0.25">
      <c r="B24" s="4" t="s">
        <v>22</v>
      </c>
      <c r="C24" s="4" t="s">
        <v>50</v>
      </c>
      <c r="D24" s="4" t="s">
        <v>24</v>
      </c>
      <c r="E24" s="4" t="s">
        <v>24</v>
      </c>
      <c r="F24" s="4" t="s">
        <v>51</v>
      </c>
      <c r="G24" s="5">
        <v>124191.14878399702</v>
      </c>
      <c r="H24" s="5">
        <v>-80236</v>
      </c>
      <c r="I24" s="5">
        <v>0</v>
      </c>
      <c r="J24" s="5">
        <v>43955.148783997021</v>
      </c>
      <c r="K24" s="5">
        <v>-54372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41195.300000000003</v>
      </c>
      <c r="S24" s="22">
        <v>0</v>
      </c>
      <c r="T24" s="5">
        <v>0</v>
      </c>
      <c r="U24" s="5">
        <f>+DB_5[[#This Row],[Surplus pre clausola]]-DB_5[[#This Row],[Surplus finale]]</f>
        <v>0</v>
      </c>
      <c r="V24" s="5">
        <v>0</v>
      </c>
    </row>
    <row r="25" spans="2:22" x14ac:dyDescent="0.25">
      <c r="B25" s="4" t="s">
        <v>22</v>
      </c>
      <c r="C25" s="4" t="s">
        <v>28</v>
      </c>
      <c r="D25" s="4" t="s">
        <v>24</v>
      </c>
      <c r="E25" s="4" t="s">
        <v>24</v>
      </c>
      <c r="F25" s="4" t="s">
        <v>29</v>
      </c>
      <c r="G25" s="5">
        <v>381995.93907366839</v>
      </c>
      <c r="H25" s="5">
        <v>-207344.47</v>
      </c>
      <c r="I25" s="5">
        <v>0</v>
      </c>
      <c r="J25" s="5">
        <v>174651.46907366838</v>
      </c>
      <c r="K25" s="5">
        <v>-132790</v>
      </c>
      <c r="L25" s="5">
        <v>41861.469073668384</v>
      </c>
      <c r="M25" s="5">
        <v>0</v>
      </c>
      <c r="N25" s="5">
        <v>60927.906000000032</v>
      </c>
      <c r="O25" s="5">
        <v>0</v>
      </c>
      <c r="P25" s="5">
        <v>0</v>
      </c>
      <c r="Q25" s="5">
        <v>977806.70000000007</v>
      </c>
      <c r="R25" s="5">
        <v>1622403.97</v>
      </c>
      <c r="S25" s="22">
        <v>0</v>
      </c>
      <c r="T25" s="5">
        <v>102789.37507366842</v>
      </c>
      <c r="U25" s="5">
        <f>+DB_5[[#This Row],[Surplus pre clausola]]-DB_5[[#This Row],[Surplus finale]]</f>
        <v>0</v>
      </c>
      <c r="V25" s="5">
        <v>102789.37507366842</v>
      </c>
    </row>
    <row r="26" spans="2:22" x14ac:dyDescent="0.25">
      <c r="B26" s="4" t="s">
        <v>22</v>
      </c>
      <c r="C26" s="4" t="s">
        <v>70</v>
      </c>
      <c r="D26" s="4" t="s">
        <v>24</v>
      </c>
      <c r="E26" s="4" t="s">
        <v>24</v>
      </c>
      <c r="F26" s="4" t="s">
        <v>71</v>
      </c>
      <c r="G26" s="5">
        <v>325302.57918953424</v>
      </c>
      <c r="H26" s="5">
        <v>-25111</v>
      </c>
      <c r="I26" s="5">
        <v>0</v>
      </c>
      <c r="J26" s="5">
        <v>300191.57918953424</v>
      </c>
      <c r="K26" s="5">
        <v>-8269</v>
      </c>
      <c r="L26" s="5">
        <v>291922.57918953424</v>
      </c>
      <c r="M26" s="5">
        <v>4727.1902922957088</v>
      </c>
      <c r="N26" s="5">
        <v>0</v>
      </c>
      <c r="O26" s="5">
        <v>0</v>
      </c>
      <c r="P26" s="5">
        <v>0</v>
      </c>
      <c r="Q26" s="5">
        <v>44725.040000000037</v>
      </c>
      <c r="R26" s="5">
        <v>464983.28</v>
      </c>
      <c r="S26" s="22">
        <v>0</v>
      </c>
      <c r="T26" s="5">
        <v>296649.76948182995</v>
      </c>
      <c r="U26" s="5">
        <f>+DB_5[[#This Row],[Surplus pre clausola]]-DB_5[[#This Row],[Surplus finale]]</f>
        <v>0</v>
      </c>
      <c r="V26" s="5">
        <v>296649.76948182995</v>
      </c>
    </row>
    <row r="27" spans="2:22" x14ac:dyDescent="0.25">
      <c r="B27" s="4" t="s">
        <v>22</v>
      </c>
      <c r="C27" s="4" t="s">
        <v>44</v>
      </c>
      <c r="D27" s="4" t="s">
        <v>24</v>
      </c>
      <c r="E27" s="4" t="s">
        <v>24</v>
      </c>
      <c r="F27" s="4" t="s">
        <v>45</v>
      </c>
      <c r="G27" s="5">
        <v>1004923.3784152096</v>
      </c>
      <c r="H27" s="5">
        <v>-892656.48</v>
      </c>
      <c r="I27" s="5">
        <v>0</v>
      </c>
      <c r="J27" s="5">
        <v>112266.89841520961</v>
      </c>
      <c r="K27" s="5">
        <v>-6375</v>
      </c>
      <c r="L27" s="5">
        <v>105891.89841520961</v>
      </c>
      <c r="M27" s="5">
        <v>153901.82509027753</v>
      </c>
      <c r="N27" s="5">
        <v>83049.281560929478</v>
      </c>
      <c r="O27" s="5">
        <v>0</v>
      </c>
      <c r="P27" s="5">
        <v>0</v>
      </c>
      <c r="Q27" s="5">
        <v>1613378.1900000002</v>
      </c>
      <c r="R27" s="5">
        <v>4271917.88</v>
      </c>
      <c r="S27" s="22">
        <v>0</v>
      </c>
      <c r="T27" s="5">
        <v>259793.72350548714</v>
      </c>
      <c r="U27" s="5">
        <f>+DB_5[[#This Row],[Surplus pre clausola]]-DB_5[[#This Row],[Surplus finale]]</f>
        <v>0</v>
      </c>
      <c r="V27" s="5">
        <v>259793.72350548714</v>
      </c>
    </row>
    <row r="28" spans="2:22" x14ac:dyDescent="0.25">
      <c r="B28" s="4" t="s">
        <v>22</v>
      </c>
      <c r="C28" s="4" t="s">
        <v>48</v>
      </c>
      <c r="D28" s="4" t="s">
        <v>24</v>
      </c>
      <c r="E28" s="4" t="s">
        <v>24</v>
      </c>
      <c r="F28" s="4" t="s">
        <v>49</v>
      </c>
      <c r="G28" s="5">
        <v>155167.86863190547</v>
      </c>
      <c r="H28" s="5">
        <v>-209858</v>
      </c>
      <c r="I28" s="5">
        <v>-54690.131368094531</v>
      </c>
      <c r="J28" s="5">
        <v>0</v>
      </c>
      <c r="K28" s="5">
        <v>-46664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350491.56999999995</v>
      </c>
      <c r="R28" s="5">
        <v>1261366.77</v>
      </c>
      <c r="S28" s="22">
        <v>0</v>
      </c>
      <c r="T28" s="5">
        <v>0</v>
      </c>
      <c r="U28" s="5">
        <f>+DB_5[[#This Row],[Surplus pre clausola]]-DB_5[[#This Row],[Surplus finale]]</f>
        <v>0</v>
      </c>
      <c r="V28" s="5">
        <v>0</v>
      </c>
    </row>
    <row r="29" spans="2:22" x14ac:dyDescent="0.25">
      <c r="B29" s="4" t="s">
        <v>22</v>
      </c>
      <c r="C29" s="4" t="s">
        <v>118</v>
      </c>
      <c r="D29" s="4" t="s">
        <v>24</v>
      </c>
      <c r="E29" s="4" t="s">
        <v>24</v>
      </c>
      <c r="F29" s="4" t="s">
        <v>119</v>
      </c>
      <c r="G29" s="5">
        <v>39291.137132831871</v>
      </c>
      <c r="H29" s="5">
        <v>-15303</v>
      </c>
      <c r="I29" s="5">
        <v>0</v>
      </c>
      <c r="J29" s="5">
        <v>23988.137132831871</v>
      </c>
      <c r="K29" s="5">
        <v>0</v>
      </c>
      <c r="L29" s="5">
        <v>23988.137132831871</v>
      </c>
      <c r="M29" s="5">
        <v>0</v>
      </c>
      <c r="N29" s="5">
        <v>0</v>
      </c>
      <c r="O29" s="5">
        <v>0</v>
      </c>
      <c r="P29" s="5">
        <v>0</v>
      </c>
      <c r="Q29" s="5">
        <v>68966.339999999967</v>
      </c>
      <c r="R29" s="5">
        <v>280762.53000000003</v>
      </c>
      <c r="S29" s="22">
        <v>0</v>
      </c>
      <c r="T29" s="5">
        <v>23988.137132831871</v>
      </c>
      <c r="U29" s="5">
        <f>+DB_5[[#This Row],[Surplus pre clausola]]-DB_5[[#This Row],[Surplus finale]]</f>
        <v>0</v>
      </c>
      <c r="V29" s="5">
        <v>23988.137132831871</v>
      </c>
    </row>
    <row r="30" spans="2:22" x14ac:dyDescent="0.25">
      <c r="B30" s="4" t="s">
        <v>22</v>
      </c>
      <c r="C30" s="4" t="s">
        <v>146</v>
      </c>
      <c r="D30" s="4" t="s">
        <v>24</v>
      </c>
      <c r="E30" s="4" t="s">
        <v>24</v>
      </c>
      <c r="F30" s="4" t="s">
        <v>147</v>
      </c>
      <c r="G30" s="5">
        <v>26169.594330074338</v>
      </c>
      <c r="H30" s="5">
        <v>-3387</v>
      </c>
      <c r="I30" s="5">
        <v>0</v>
      </c>
      <c r="J30" s="5">
        <v>22782.594330074338</v>
      </c>
      <c r="K30" s="5">
        <v>-5795</v>
      </c>
      <c r="L30" s="5">
        <v>16987.594330074338</v>
      </c>
      <c r="M30" s="5">
        <v>-61272.603779950441</v>
      </c>
      <c r="N30" s="5">
        <v>0</v>
      </c>
      <c r="O30" s="5">
        <v>0</v>
      </c>
      <c r="P30" s="5">
        <v>0</v>
      </c>
      <c r="Q30" s="5">
        <v>0</v>
      </c>
      <c r="R30" s="5">
        <v>178135.85</v>
      </c>
      <c r="S30" s="22">
        <v>0</v>
      </c>
      <c r="T30" s="5">
        <v>0</v>
      </c>
      <c r="U30" s="5">
        <f>+DB_5[[#This Row],[Surplus pre clausola]]-DB_5[[#This Row],[Surplus finale]]</f>
        <v>0</v>
      </c>
      <c r="V30" s="5">
        <v>0</v>
      </c>
    </row>
    <row r="31" spans="2:22" x14ac:dyDescent="0.25">
      <c r="B31" s="4" t="s">
        <v>22</v>
      </c>
      <c r="C31" s="4" t="s">
        <v>120</v>
      </c>
      <c r="D31" s="4" t="s">
        <v>24</v>
      </c>
      <c r="E31" s="4" t="s">
        <v>24</v>
      </c>
      <c r="F31" s="4" t="s">
        <v>121</v>
      </c>
      <c r="G31" s="5">
        <v>53278.381867695767</v>
      </c>
      <c r="H31" s="5">
        <v>-17425</v>
      </c>
      <c r="I31" s="5">
        <v>0</v>
      </c>
      <c r="J31" s="5">
        <v>35853.381867695767</v>
      </c>
      <c r="K31" s="5">
        <v>-18574</v>
      </c>
      <c r="L31" s="5">
        <v>17279.381867695767</v>
      </c>
      <c r="M31" s="5">
        <v>7282.6942926333977</v>
      </c>
      <c r="N31" s="5">
        <v>0</v>
      </c>
      <c r="O31" s="5">
        <v>0</v>
      </c>
      <c r="P31" s="5">
        <v>0</v>
      </c>
      <c r="Q31" s="5">
        <v>358834.14</v>
      </c>
      <c r="R31" s="5">
        <v>800127.33</v>
      </c>
      <c r="S31" s="22">
        <v>0</v>
      </c>
      <c r="T31" s="5">
        <v>24562.076160329165</v>
      </c>
      <c r="U31" s="5">
        <f>+DB_5[[#This Row],[Surplus pre clausola]]-DB_5[[#This Row],[Surplus finale]]</f>
        <v>0</v>
      </c>
      <c r="V31" s="5">
        <v>24562.076160329165</v>
      </c>
    </row>
    <row r="32" spans="2:22" x14ac:dyDescent="0.25">
      <c r="B32" s="4" t="s">
        <v>22</v>
      </c>
      <c r="C32" s="4" t="s">
        <v>62</v>
      </c>
      <c r="D32" s="4" t="s">
        <v>24</v>
      </c>
      <c r="E32" s="4" t="s">
        <v>24</v>
      </c>
      <c r="F32" s="4" t="s">
        <v>63</v>
      </c>
      <c r="G32" s="5">
        <v>973388.07504739088</v>
      </c>
      <c r="H32" s="5">
        <v>-1108138</v>
      </c>
      <c r="I32" s="5">
        <v>-134749.92495260912</v>
      </c>
      <c r="J32" s="5">
        <v>0</v>
      </c>
      <c r="K32" s="5">
        <v>-499850</v>
      </c>
      <c r="L32" s="5">
        <v>0</v>
      </c>
      <c r="M32" s="5">
        <v>244849.25842936069</v>
      </c>
      <c r="N32" s="5">
        <v>0</v>
      </c>
      <c r="O32" s="5">
        <v>0</v>
      </c>
      <c r="P32" s="5">
        <v>0</v>
      </c>
      <c r="Q32" s="5">
        <v>854571.33000000007</v>
      </c>
      <c r="R32" s="5">
        <v>1818319.82</v>
      </c>
      <c r="S32" s="22">
        <v>0</v>
      </c>
      <c r="T32" s="5">
        <v>0</v>
      </c>
      <c r="U32" s="5">
        <f>+DB_5[[#This Row],[Surplus pre clausola]]-DB_5[[#This Row],[Surplus finale]]</f>
        <v>0</v>
      </c>
      <c r="V32" s="5">
        <v>0</v>
      </c>
    </row>
    <row r="33" spans="2:22" x14ac:dyDescent="0.25">
      <c r="B33" s="4" t="s">
        <v>22</v>
      </c>
      <c r="C33" s="4" t="s">
        <v>128</v>
      </c>
      <c r="D33" s="4" t="s">
        <v>24</v>
      </c>
      <c r="E33" s="4" t="s">
        <v>24</v>
      </c>
      <c r="F33" s="4" t="s">
        <v>129</v>
      </c>
      <c r="G33" s="5">
        <v>72240.06985267195</v>
      </c>
      <c r="H33" s="5">
        <v>-45467</v>
      </c>
      <c r="I33" s="5">
        <v>0</v>
      </c>
      <c r="J33" s="5">
        <v>26773.06985267195</v>
      </c>
      <c r="K33" s="5">
        <v>-20792</v>
      </c>
      <c r="L33" s="5">
        <v>5981.0698526719498</v>
      </c>
      <c r="M33" s="5">
        <v>6644.2081711405517</v>
      </c>
      <c r="N33" s="5">
        <v>0</v>
      </c>
      <c r="O33" s="5">
        <v>0</v>
      </c>
      <c r="P33" s="5">
        <v>0</v>
      </c>
      <c r="Q33" s="5">
        <v>112205.31</v>
      </c>
      <c r="R33" s="5">
        <v>241447.39</v>
      </c>
      <c r="S33" s="22">
        <v>0</v>
      </c>
      <c r="T33" s="5">
        <v>12625.278023812501</v>
      </c>
      <c r="U33" s="5">
        <f>+DB_5[[#This Row],[Surplus pre clausola]]-DB_5[[#This Row],[Surplus finale]]</f>
        <v>0</v>
      </c>
      <c r="V33" s="5">
        <v>12625.278023812501</v>
      </c>
    </row>
    <row r="34" spans="2:22" x14ac:dyDescent="0.25">
      <c r="B34" s="4" t="s">
        <v>22</v>
      </c>
      <c r="C34" s="4" t="s">
        <v>122</v>
      </c>
      <c r="D34" s="4" t="s">
        <v>24</v>
      </c>
      <c r="E34" s="4" t="s">
        <v>24</v>
      </c>
      <c r="F34" s="4" t="s">
        <v>123</v>
      </c>
      <c r="G34" s="5">
        <v>45059.77108316774</v>
      </c>
      <c r="H34" s="5">
        <v>-17407</v>
      </c>
      <c r="I34" s="5">
        <v>0</v>
      </c>
      <c r="J34" s="5">
        <v>27652.77108316774</v>
      </c>
      <c r="K34" s="5">
        <v>-1299</v>
      </c>
      <c r="L34" s="5">
        <v>26353.77108316774</v>
      </c>
      <c r="M34" s="5">
        <v>0</v>
      </c>
      <c r="N34" s="5">
        <v>0</v>
      </c>
      <c r="O34" s="5">
        <v>0</v>
      </c>
      <c r="P34" s="5">
        <v>0</v>
      </c>
      <c r="Q34" s="5">
        <v>486481.98000000004</v>
      </c>
      <c r="R34" s="5">
        <v>840375.01</v>
      </c>
      <c r="S34" s="22">
        <v>0</v>
      </c>
      <c r="T34" s="5">
        <v>26353.77108316774</v>
      </c>
      <c r="U34" s="5">
        <f>+DB_5[[#This Row],[Surplus pre clausola]]-DB_5[[#This Row],[Surplus finale]]</f>
        <v>0</v>
      </c>
      <c r="V34" s="5">
        <v>26353.77108316774</v>
      </c>
    </row>
    <row r="35" spans="2:22" x14ac:dyDescent="0.25">
      <c r="B35" s="4" t="s">
        <v>22</v>
      </c>
      <c r="C35" s="4" t="s">
        <v>64</v>
      </c>
      <c r="D35" s="4" t="s">
        <v>24</v>
      </c>
      <c r="E35" s="4" t="s">
        <v>24</v>
      </c>
      <c r="F35" s="4" t="s">
        <v>65</v>
      </c>
      <c r="G35" s="5">
        <v>159386.63983255488</v>
      </c>
      <c r="H35" s="5">
        <v>-78603</v>
      </c>
      <c r="I35" s="5">
        <v>0</v>
      </c>
      <c r="J35" s="5">
        <v>80783.63983255488</v>
      </c>
      <c r="K35" s="5">
        <v>-121310</v>
      </c>
      <c r="L35" s="5">
        <v>0</v>
      </c>
      <c r="M35" s="5">
        <v>49044.046490862034</v>
      </c>
      <c r="N35" s="5">
        <v>0</v>
      </c>
      <c r="O35" s="5">
        <v>0</v>
      </c>
      <c r="P35" s="5">
        <v>0</v>
      </c>
      <c r="Q35" s="5">
        <v>213650.62</v>
      </c>
      <c r="R35" s="5">
        <v>751625.03</v>
      </c>
      <c r="S35" s="22">
        <v>0</v>
      </c>
      <c r="T35" s="5">
        <v>8517.6863234169141</v>
      </c>
      <c r="U35" s="5">
        <f>+DB_5[[#This Row],[Surplus pre clausola]]-DB_5[[#This Row],[Surplus finale]]</f>
        <v>0</v>
      </c>
      <c r="V35" s="5">
        <v>8517.6863234169141</v>
      </c>
    </row>
    <row r="36" spans="2:22" x14ac:dyDescent="0.25">
      <c r="B36" s="4" t="s">
        <v>22</v>
      </c>
      <c r="C36" s="4" t="s">
        <v>38</v>
      </c>
      <c r="D36" s="4" t="s">
        <v>24</v>
      </c>
      <c r="E36" s="4" t="s">
        <v>24</v>
      </c>
      <c r="F36" s="4" t="s">
        <v>39</v>
      </c>
      <c r="G36" s="5">
        <v>251255.27301647444</v>
      </c>
      <c r="H36" s="5">
        <v>-430875.23999000003</v>
      </c>
      <c r="I36" s="5">
        <v>-179619.96697352559</v>
      </c>
      <c r="J36" s="5">
        <v>0</v>
      </c>
      <c r="K36" s="5">
        <v>-96186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695239.44</v>
      </c>
      <c r="R36" s="5">
        <v>1710176.61</v>
      </c>
      <c r="S36" s="22">
        <v>0</v>
      </c>
      <c r="T36" s="5">
        <v>0</v>
      </c>
      <c r="U36" s="5">
        <f>+DB_5[[#This Row],[Surplus pre clausola]]-DB_5[[#This Row],[Surplus finale]]</f>
        <v>0</v>
      </c>
      <c r="V36" s="5">
        <v>0</v>
      </c>
    </row>
    <row r="37" spans="2:22" x14ac:dyDescent="0.25">
      <c r="B37" s="4" t="s">
        <v>22</v>
      </c>
      <c r="C37" s="4" t="s">
        <v>140</v>
      </c>
      <c r="D37" s="4" t="s">
        <v>24</v>
      </c>
      <c r="E37" s="4" t="s">
        <v>24</v>
      </c>
      <c r="F37" s="4" t="s">
        <v>141</v>
      </c>
      <c r="G37" s="5">
        <v>94607.221681061594</v>
      </c>
      <c r="H37" s="5">
        <v>-73386</v>
      </c>
      <c r="I37" s="5">
        <v>0</v>
      </c>
      <c r="J37" s="5">
        <v>21221.221681061594</v>
      </c>
      <c r="K37" s="5">
        <v>-184</v>
      </c>
      <c r="L37" s="5">
        <v>21037.221681061594</v>
      </c>
      <c r="M37" s="5">
        <v>0</v>
      </c>
      <c r="N37" s="5">
        <v>0</v>
      </c>
      <c r="O37" s="5">
        <v>0</v>
      </c>
      <c r="P37" s="5">
        <v>0</v>
      </c>
      <c r="Q37" s="5">
        <v>697988.87999999989</v>
      </c>
      <c r="R37" s="5">
        <v>991844.77</v>
      </c>
      <c r="S37" s="22">
        <v>0</v>
      </c>
      <c r="T37" s="5">
        <v>21037.221681061594</v>
      </c>
      <c r="U37" s="5">
        <f>+DB_5[[#This Row],[Surplus pre clausola]]-DB_5[[#This Row],[Surplus finale]]</f>
        <v>0</v>
      </c>
      <c r="V37" s="5">
        <v>21037.221681061594</v>
      </c>
    </row>
    <row r="38" spans="2:22" x14ac:dyDescent="0.25">
      <c r="B38" s="4" t="s">
        <v>22</v>
      </c>
      <c r="C38" s="4" t="s">
        <v>96</v>
      </c>
      <c r="D38" s="4" t="s">
        <v>24</v>
      </c>
      <c r="E38" s="4" t="s">
        <v>24</v>
      </c>
      <c r="F38" s="4" t="s">
        <v>97</v>
      </c>
      <c r="G38" s="5">
        <v>252769.44073035079</v>
      </c>
      <c r="H38" s="5">
        <v>-13277</v>
      </c>
      <c r="I38" s="5">
        <v>0</v>
      </c>
      <c r="J38" s="5">
        <v>239492.44073035079</v>
      </c>
      <c r="K38" s="5">
        <v>-65241</v>
      </c>
      <c r="L38" s="5">
        <v>174251.44073035079</v>
      </c>
      <c r="M38" s="5">
        <v>0</v>
      </c>
      <c r="N38" s="5">
        <v>0</v>
      </c>
      <c r="O38" s="5">
        <v>0</v>
      </c>
      <c r="P38" s="5">
        <v>0</v>
      </c>
      <c r="Q38" s="5">
        <v>13625.79999999993</v>
      </c>
      <c r="R38" s="5">
        <v>802614.79</v>
      </c>
      <c r="S38" s="22">
        <v>0</v>
      </c>
      <c r="T38" s="5">
        <v>174251.44073035079</v>
      </c>
      <c r="U38" s="5">
        <f>+DB_5[[#This Row],[Surplus pre clausola]]-DB_5[[#This Row],[Surplus finale]]</f>
        <v>21374</v>
      </c>
      <c r="V38" s="5">
        <v>152877.44073035079</v>
      </c>
    </row>
    <row r="39" spans="2:22" x14ac:dyDescent="0.25">
      <c r="B39" s="4" t="s">
        <v>22</v>
      </c>
      <c r="C39" s="4" t="s">
        <v>82</v>
      </c>
      <c r="D39" s="4" t="s">
        <v>24</v>
      </c>
      <c r="E39" s="4" t="s">
        <v>24</v>
      </c>
      <c r="F39" s="4" t="s">
        <v>83</v>
      </c>
      <c r="G39" s="5">
        <v>57656.341116613323</v>
      </c>
      <c r="H39" s="5">
        <v>-59156.32</v>
      </c>
      <c r="I39" s="5">
        <v>-1499.9788833866769</v>
      </c>
      <c r="J39" s="5">
        <v>0</v>
      </c>
      <c r="K39" s="5">
        <v>0</v>
      </c>
      <c r="L39" s="5">
        <v>0</v>
      </c>
      <c r="M39" s="5">
        <v>6642.1373825739138</v>
      </c>
      <c r="N39" s="5">
        <v>0</v>
      </c>
      <c r="O39" s="5">
        <v>0</v>
      </c>
      <c r="P39" s="5">
        <v>0</v>
      </c>
      <c r="Q39" s="5">
        <v>442539</v>
      </c>
      <c r="R39" s="5">
        <v>664676.62</v>
      </c>
      <c r="S39" s="22">
        <v>0</v>
      </c>
      <c r="T39" s="5">
        <v>6642.1373825739138</v>
      </c>
      <c r="U39" s="5">
        <f>+DB_5[[#This Row],[Surplus pre clausola]]-DB_5[[#This Row],[Surplus finale]]</f>
        <v>0</v>
      </c>
      <c r="V39" s="5">
        <v>6642.1373825739138</v>
      </c>
    </row>
    <row r="40" spans="2:22" x14ac:dyDescent="0.25">
      <c r="B40" s="4" t="s">
        <v>22</v>
      </c>
      <c r="C40" s="4" t="s">
        <v>108</v>
      </c>
      <c r="D40" s="4" t="s">
        <v>24</v>
      </c>
      <c r="E40" s="4" t="s">
        <v>24</v>
      </c>
      <c r="F40" s="4" t="s">
        <v>109</v>
      </c>
      <c r="G40" s="5">
        <v>165432.66467149614</v>
      </c>
      <c r="H40" s="5">
        <v>-144038.37</v>
      </c>
      <c r="I40" s="5">
        <v>0</v>
      </c>
      <c r="J40" s="5">
        <v>21394.294671496144</v>
      </c>
      <c r="K40" s="5">
        <v>-6760</v>
      </c>
      <c r="L40" s="5">
        <v>14634.294671496144</v>
      </c>
      <c r="M40" s="5">
        <v>13962.525112194213</v>
      </c>
      <c r="N40" s="5">
        <v>0</v>
      </c>
      <c r="O40" s="5">
        <v>0</v>
      </c>
      <c r="P40" s="5">
        <v>0</v>
      </c>
      <c r="Q40" s="5">
        <v>177202.13</v>
      </c>
      <c r="R40" s="5">
        <v>426048.87</v>
      </c>
      <c r="S40" s="22">
        <v>0</v>
      </c>
      <c r="T40" s="5">
        <v>28596.819783690356</v>
      </c>
      <c r="U40" s="5">
        <f>+DB_5[[#This Row],[Surplus pre clausola]]-DB_5[[#This Row],[Surplus finale]]</f>
        <v>0</v>
      </c>
      <c r="V40" s="5">
        <v>28596.819783690356</v>
      </c>
    </row>
    <row r="41" spans="2:22" x14ac:dyDescent="0.25">
      <c r="B41" s="4" t="s">
        <v>22</v>
      </c>
      <c r="C41" s="4" t="s">
        <v>130</v>
      </c>
      <c r="D41" s="4" t="s">
        <v>24</v>
      </c>
      <c r="E41" s="4" t="s">
        <v>24</v>
      </c>
      <c r="F41" s="4" t="s">
        <v>131</v>
      </c>
      <c r="G41" s="5">
        <v>36214.44504638997</v>
      </c>
      <c r="H41" s="5">
        <v>-6657</v>
      </c>
      <c r="I41" s="5">
        <v>0</v>
      </c>
      <c r="J41" s="5">
        <v>29557.44504638997</v>
      </c>
      <c r="K41" s="5">
        <v>-3352</v>
      </c>
      <c r="L41" s="5">
        <v>26205.44504638997</v>
      </c>
      <c r="M41" s="5">
        <v>22.803309822387746</v>
      </c>
      <c r="N41" s="5">
        <v>0</v>
      </c>
      <c r="O41" s="5">
        <v>0</v>
      </c>
      <c r="P41" s="5">
        <v>0</v>
      </c>
      <c r="Q41" s="5">
        <v>481697.24000000005</v>
      </c>
      <c r="R41" s="5">
        <v>707725.74</v>
      </c>
      <c r="S41" s="22">
        <v>0</v>
      </c>
      <c r="T41" s="5">
        <v>26228.24835621236</v>
      </c>
      <c r="U41" s="5">
        <f>+DB_5[[#This Row],[Surplus pre clausola]]-DB_5[[#This Row],[Surplus finale]]</f>
        <v>0</v>
      </c>
      <c r="V41" s="5">
        <v>26228.24835621236</v>
      </c>
    </row>
    <row r="42" spans="2:22" x14ac:dyDescent="0.25">
      <c r="B42" s="4" t="s">
        <v>22</v>
      </c>
      <c r="C42" s="4" t="s">
        <v>74</v>
      </c>
      <c r="D42" s="4" t="s">
        <v>24</v>
      </c>
      <c r="E42" s="4" t="s">
        <v>24</v>
      </c>
      <c r="F42" s="4" t="s">
        <v>75</v>
      </c>
      <c r="G42" s="5">
        <v>102763.25534389951</v>
      </c>
      <c r="H42" s="5">
        <v>-183512.72</v>
      </c>
      <c r="I42" s="5">
        <v>-80749.464656100492</v>
      </c>
      <c r="J42" s="5">
        <v>0</v>
      </c>
      <c r="K42" s="5">
        <v>-100420</v>
      </c>
      <c r="L42" s="5">
        <v>0</v>
      </c>
      <c r="M42" s="5">
        <v>2240.7549009959366</v>
      </c>
      <c r="N42" s="5">
        <v>0</v>
      </c>
      <c r="O42" s="5">
        <v>0</v>
      </c>
      <c r="P42" s="5">
        <v>0</v>
      </c>
      <c r="Q42" s="5">
        <v>689009.41999999993</v>
      </c>
      <c r="R42" s="5">
        <v>996687.51</v>
      </c>
      <c r="S42" s="22">
        <v>0</v>
      </c>
      <c r="T42" s="5">
        <v>0</v>
      </c>
      <c r="U42" s="5">
        <f>+DB_5[[#This Row],[Surplus pre clausola]]-DB_5[[#This Row],[Surplus finale]]</f>
        <v>0</v>
      </c>
      <c r="V42" s="5">
        <v>0</v>
      </c>
    </row>
    <row r="43" spans="2:22" x14ac:dyDescent="0.25">
      <c r="B43" s="4" t="s">
        <v>22</v>
      </c>
      <c r="C43" s="4" t="s">
        <v>104</v>
      </c>
      <c r="D43" s="4" t="s">
        <v>24</v>
      </c>
      <c r="E43" s="4" t="s">
        <v>24</v>
      </c>
      <c r="F43" s="4" t="s">
        <v>105</v>
      </c>
      <c r="G43" s="5">
        <v>30417.481266980689</v>
      </c>
      <c r="H43" s="5">
        <v>-41348.46</v>
      </c>
      <c r="I43" s="5">
        <v>-10930.97873301931</v>
      </c>
      <c r="J43" s="5">
        <v>0</v>
      </c>
      <c r="K43" s="5">
        <v>-791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457016.84</v>
      </c>
      <c r="R43" s="5">
        <v>841158.15</v>
      </c>
      <c r="S43" s="22">
        <v>0</v>
      </c>
      <c r="T43" s="5">
        <v>0</v>
      </c>
      <c r="U43" s="5">
        <f>+DB_5[[#This Row],[Surplus pre clausola]]-DB_5[[#This Row],[Surplus finale]]</f>
        <v>0</v>
      </c>
      <c r="V43" s="5">
        <v>0</v>
      </c>
    </row>
    <row r="44" spans="2:22" x14ac:dyDescent="0.25">
      <c r="B44" s="4" t="s">
        <v>22</v>
      </c>
      <c r="C44" s="4" t="s">
        <v>166</v>
      </c>
      <c r="D44" s="4" t="s">
        <v>24</v>
      </c>
      <c r="E44" s="4" t="s">
        <v>24</v>
      </c>
      <c r="F44" s="4" t="s">
        <v>167</v>
      </c>
      <c r="G44" s="5">
        <v>24491.235257165623</v>
      </c>
      <c r="H44" s="5">
        <v>-15914</v>
      </c>
      <c r="I44" s="5">
        <v>0</v>
      </c>
      <c r="J44" s="5">
        <v>8577.2352571656229</v>
      </c>
      <c r="K44" s="5">
        <v>0</v>
      </c>
      <c r="L44" s="5">
        <v>8577.2352571656229</v>
      </c>
      <c r="M44" s="5">
        <v>4202.293270203927</v>
      </c>
      <c r="N44" s="5">
        <v>0</v>
      </c>
      <c r="O44" s="5">
        <v>0</v>
      </c>
      <c r="P44" s="5">
        <v>0</v>
      </c>
      <c r="Q44" s="5">
        <v>34051.31</v>
      </c>
      <c r="R44" s="5">
        <v>474279.04</v>
      </c>
      <c r="S44" s="22">
        <v>0</v>
      </c>
      <c r="T44" s="5">
        <v>12779.52852736955</v>
      </c>
      <c r="U44" s="5">
        <f>+DB_5[[#This Row],[Surplus pre clausola]]-DB_5[[#This Row],[Surplus finale]]</f>
        <v>0</v>
      </c>
      <c r="V44" s="5">
        <v>12779.52852736955</v>
      </c>
    </row>
    <row r="45" spans="2:22" x14ac:dyDescent="0.25">
      <c r="B45" s="4" t="s">
        <v>22</v>
      </c>
      <c r="C45" s="4" t="s">
        <v>58</v>
      </c>
      <c r="D45" s="4" t="s">
        <v>24</v>
      </c>
      <c r="E45" s="4" t="s">
        <v>24</v>
      </c>
      <c r="F45" s="4" t="s">
        <v>59</v>
      </c>
      <c r="G45" s="5">
        <v>242149.07456841509</v>
      </c>
      <c r="H45" s="5">
        <v>-519726.15</v>
      </c>
      <c r="I45" s="5">
        <v>-277577.07543158496</v>
      </c>
      <c r="J45" s="5">
        <v>0</v>
      </c>
      <c r="K45" s="5">
        <v>0</v>
      </c>
      <c r="L45" s="5">
        <v>0</v>
      </c>
      <c r="M45" s="5">
        <v>34590.451336002676</v>
      </c>
      <c r="N45" s="5">
        <v>0</v>
      </c>
      <c r="O45" s="5">
        <v>0</v>
      </c>
      <c r="P45" s="5">
        <v>0</v>
      </c>
      <c r="Q45" s="5">
        <v>0</v>
      </c>
      <c r="R45" s="5">
        <v>1416447.6</v>
      </c>
      <c r="S45" s="22">
        <v>242986.62409558229</v>
      </c>
      <c r="T45" s="5">
        <v>0</v>
      </c>
      <c r="U45" s="5">
        <f>+DB_5[[#This Row],[Surplus pre clausola]]-DB_5[[#This Row],[Surplus finale]]</f>
        <v>0</v>
      </c>
      <c r="V45" s="5">
        <v>0</v>
      </c>
    </row>
    <row r="46" spans="2:22" x14ac:dyDescent="0.25">
      <c r="B46" s="4" t="s">
        <v>22</v>
      </c>
      <c r="C46" s="4" t="s">
        <v>98</v>
      </c>
      <c r="D46" s="4" t="s">
        <v>24</v>
      </c>
      <c r="E46" s="4" t="s">
        <v>24</v>
      </c>
      <c r="F46" s="4" t="s">
        <v>99</v>
      </c>
      <c r="G46" s="5">
        <v>362664.4448052434</v>
      </c>
      <c r="H46" s="5">
        <v>-358876</v>
      </c>
      <c r="I46" s="5">
        <v>0</v>
      </c>
      <c r="J46" s="5">
        <v>3788.4448052434018</v>
      </c>
      <c r="K46" s="5">
        <v>-12307</v>
      </c>
      <c r="L46" s="5">
        <v>0</v>
      </c>
      <c r="M46" s="5">
        <v>14289.255577132259</v>
      </c>
      <c r="N46" s="5">
        <v>0</v>
      </c>
      <c r="O46" s="5">
        <v>0</v>
      </c>
      <c r="P46" s="5">
        <v>0</v>
      </c>
      <c r="Q46" s="5">
        <v>945245.4</v>
      </c>
      <c r="R46" s="5">
        <v>2318643.21</v>
      </c>
      <c r="S46" s="22">
        <v>0</v>
      </c>
      <c r="T46" s="5">
        <v>5770.7003823756604</v>
      </c>
      <c r="U46" s="5">
        <f>+DB_5[[#This Row],[Surplus pre clausola]]-DB_5[[#This Row],[Surplus finale]]</f>
        <v>0</v>
      </c>
      <c r="V46" s="5">
        <v>5770.7003823756604</v>
      </c>
    </row>
    <row r="47" spans="2:22" x14ac:dyDescent="0.25">
      <c r="B47" s="4" t="s">
        <v>22</v>
      </c>
      <c r="C47" s="4" t="s">
        <v>126</v>
      </c>
      <c r="D47" s="4" t="s">
        <v>24</v>
      </c>
      <c r="E47" s="4" t="s">
        <v>24</v>
      </c>
      <c r="F47" s="4" t="s">
        <v>127</v>
      </c>
      <c r="G47" s="5">
        <v>40352.833699815084</v>
      </c>
      <c r="H47" s="5">
        <v>-38006.6</v>
      </c>
      <c r="I47" s="5">
        <v>0</v>
      </c>
      <c r="J47" s="5">
        <v>2346.2336998150859</v>
      </c>
      <c r="K47" s="5">
        <v>-16784</v>
      </c>
      <c r="L47" s="5">
        <v>0</v>
      </c>
      <c r="M47" s="5">
        <v>3762.8827568232682</v>
      </c>
      <c r="N47" s="5">
        <v>0</v>
      </c>
      <c r="O47" s="5">
        <v>0</v>
      </c>
      <c r="P47" s="5">
        <v>0</v>
      </c>
      <c r="Q47" s="5">
        <v>41737.72</v>
      </c>
      <c r="R47" s="5">
        <v>247762.73</v>
      </c>
      <c r="S47" s="22">
        <v>0</v>
      </c>
      <c r="T47" s="5">
        <v>0</v>
      </c>
      <c r="U47" s="5">
        <f>+DB_5[[#This Row],[Surplus pre clausola]]-DB_5[[#This Row],[Surplus finale]]</f>
        <v>0</v>
      </c>
      <c r="V47" s="5">
        <v>0</v>
      </c>
    </row>
    <row r="48" spans="2:22" x14ac:dyDescent="0.25">
      <c r="B48" s="4" t="s">
        <v>22</v>
      </c>
      <c r="C48" s="4" t="s">
        <v>60</v>
      </c>
      <c r="D48" s="4" t="s">
        <v>24</v>
      </c>
      <c r="E48" s="4" t="s">
        <v>24</v>
      </c>
      <c r="F48" s="4" t="s">
        <v>61</v>
      </c>
      <c r="G48" s="5">
        <v>110989.54864943615</v>
      </c>
      <c r="H48" s="5">
        <v>-51891.999999999993</v>
      </c>
      <c r="I48" s="5">
        <v>0</v>
      </c>
      <c r="J48" s="5">
        <v>59097.548649436161</v>
      </c>
      <c r="K48" s="5">
        <v>-68595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100120.27000000002</v>
      </c>
      <c r="R48" s="5">
        <v>910955.23</v>
      </c>
      <c r="S48" s="22">
        <v>0</v>
      </c>
      <c r="T48" s="5">
        <v>0</v>
      </c>
      <c r="U48" s="5">
        <f>+DB_5[[#This Row],[Surplus pre clausola]]-DB_5[[#This Row],[Surplus finale]]</f>
        <v>0</v>
      </c>
      <c r="V48" s="5">
        <v>0</v>
      </c>
    </row>
    <row r="49" spans="2:22" x14ac:dyDescent="0.25">
      <c r="B49" s="4" t="s">
        <v>22</v>
      </c>
      <c r="C49" s="4" t="s">
        <v>56</v>
      </c>
      <c r="D49" s="4" t="s">
        <v>24</v>
      </c>
      <c r="E49" s="4" t="s">
        <v>24</v>
      </c>
      <c r="F49" s="4" t="s">
        <v>57</v>
      </c>
      <c r="G49" s="5">
        <v>262046.91935478742</v>
      </c>
      <c r="H49" s="5">
        <v>-227087</v>
      </c>
      <c r="I49" s="5">
        <v>0</v>
      </c>
      <c r="J49" s="5">
        <v>34959.919354787417</v>
      </c>
      <c r="K49" s="5">
        <v>784</v>
      </c>
      <c r="L49" s="5">
        <v>34959.919354787417</v>
      </c>
      <c r="M49" s="5">
        <v>0</v>
      </c>
      <c r="N49" s="5">
        <v>0</v>
      </c>
      <c r="O49" s="5">
        <v>0</v>
      </c>
      <c r="P49" s="5">
        <v>0</v>
      </c>
      <c r="Q49" s="5">
        <v>240773.70999999996</v>
      </c>
      <c r="R49" s="5">
        <v>678987.71</v>
      </c>
      <c r="S49" s="22">
        <v>0</v>
      </c>
      <c r="T49" s="5">
        <v>34959.919354787417</v>
      </c>
      <c r="U49" s="5">
        <f>+DB_5[[#This Row],[Surplus pre clausola]]-DB_5[[#This Row],[Surplus finale]]</f>
        <v>0</v>
      </c>
      <c r="V49" s="5">
        <v>34959.919354787417</v>
      </c>
    </row>
    <row r="50" spans="2:22" x14ac:dyDescent="0.25">
      <c r="B50" s="4" t="s">
        <v>22</v>
      </c>
      <c r="C50" s="4" t="s">
        <v>42</v>
      </c>
      <c r="D50" s="4" t="s">
        <v>24</v>
      </c>
      <c r="E50" s="4" t="s">
        <v>24</v>
      </c>
      <c r="F50" s="4" t="s">
        <v>43</v>
      </c>
      <c r="G50" s="5">
        <v>159068.45254878854</v>
      </c>
      <c r="H50" s="5">
        <v>-259781.39999000001</v>
      </c>
      <c r="I50" s="5">
        <v>-100712.94744121147</v>
      </c>
      <c r="J50" s="5">
        <v>0</v>
      </c>
      <c r="K50" s="5">
        <v>-4694</v>
      </c>
      <c r="L50" s="5">
        <v>0</v>
      </c>
      <c r="M50" s="5">
        <v>25325.138711676576</v>
      </c>
      <c r="N50" s="5">
        <v>0</v>
      </c>
      <c r="O50" s="5">
        <v>0</v>
      </c>
      <c r="P50" s="5">
        <v>0</v>
      </c>
      <c r="Q50" s="5">
        <v>553389.27</v>
      </c>
      <c r="R50" s="5">
        <v>457721.98</v>
      </c>
      <c r="S50" s="22">
        <v>0</v>
      </c>
      <c r="T50" s="5">
        <v>0</v>
      </c>
      <c r="U50" s="5">
        <f>+DB_5[[#This Row],[Surplus pre clausola]]-DB_5[[#This Row],[Surplus finale]]</f>
        <v>0</v>
      </c>
      <c r="V50" s="5">
        <v>0</v>
      </c>
    </row>
    <row r="51" spans="2:22" x14ac:dyDescent="0.25">
      <c r="B51" s="4" t="s">
        <v>22</v>
      </c>
      <c r="C51" s="4" t="s">
        <v>162</v>
      </c>
      <c r="D51" s="4" t="s">
        <v>24</v>
      </c>
      <c r="E51" s="4" t="s">
        <v>24</v>
      </c>
      <c r="F51" s="4" t="s">
        <v>163</v>
      </c>
      <c r="G51" s="5">
        <v>24515.057605781578</v>
      </c>
      <c r="H51" s="5">
        <v>-9093</v>
      </c>
      <c r="I51" s="5">
        <v>0</v>
      </c>
      <c r="J51" s="5">
        <v>15422.057605781578</v>
      </c>
      <c r="K51" s="5">
        <v>-17792.07</v>
      </c>
      <c r="L51" s="5">
        <v>0</v>
      </c>
      <c r="M51" s="5">
        <v>4206.3807935247432</v>
      </c>
      <c r="N51" s="5">
        <v>0</v>
      </c>
      <c r="O51" s="5">
        <v>0</v>
      </c>
      <c r="P51" s="5">
        <v>0</v>
      </c>
      <c r="Q51" s="5">
        <v>136536.07</v>
      </c>
      <c r="R51" s="5">
        <v>584429.14</v>
      </c>
      <c r="S51" s="22">
        <v>0</v>
      </c>
      <c r="T51" s="5">
        <v>1836.3683993063214</v>
      </c>
      <c r="U51" s="5">
        <f>+DB_5[[#This Row],[Surplus pre clausola]]-DB_5[[#This Row],[Surplus finale]]</f>
        <v>0</v>
      </c>
      <c r="V51" s="5">
        <v>1836.3683993063214</v>
      </c>
    </row>
    <row r="52" spans="2:22" x14ac:dyDescent="0.25">
      <c r="B52" s="4" t="s">
        <v>22</v>
      </c>
      <c r="C52" s="4" t="s">
        <v>148</v>
      </c>
      <c r="D52" s="4" t="s">
        <v>24</v>
      </c>
      <c r="E52" s="4" t="s">
        <v>24</v>
      </c>
      <c r="F52" s="4" t="s">
        <v>149</v>
      </c>
      <c r="G52" s="5">
        <v>28875.68241455494</v>
      </c>
      <c r="H52" s="5">
        <v>-42748</v>
      </c>
      <c r="I52" s="5">
        <v>-13872.31758544506</v>
      </c>
      <c r="J52" s="5">
        <v>0</v>
      </c>
      <c r="K52" s="5">
        <v>-8277</v>
      </c>
      <c r="L52" s="5">
        <v>0</v>
      </c>
      <c r="M52" s="5">
        <v>454.59231064008327</v>
      </c>
      <c r="N52" s="5">
        <v>0</v>
      </c>
      <c r="O52" s="5">
        <v>0</v>
      </c>
      <c r="P52" s="5">
        <v>0</v>
      </c>
      <c r="Q52" s="5">
        <v>302754.42</v>
      </c>
      <c r="R52" s="5">
        <v>668180.32999999996</v>
      </c>
      <c r="S52" s="22">
        <v>0</v>
      </c>
      <c r="T52" s="5">
        <v>0</v>
      </c>
      <c r="U52" s="5">
        <f>+DB_5[[#This Row],[Surplus pre clausola]]-DB_5[[#This Row],[Surplus finale]]</f>
        <v>0</v>
      </c>
      <c r="V52" s="5">
        <v>0</v>
      </c>
    </row>
    <row r="53" spans="2:22" x14ac:dyDescent="0.25">
      <c r="B53" s="4" t="s">
        <v>22</v>
      </c>
      <c r="C53" s="4" t="s">
        <v>124</v>
      </c>
      <c r="D53" s="4" t="s">
        <v>24</v>
      </c>
      <c r="E53" s="4" t="s">
        <v>24</v>
      </c>
      <c r="F53" s="4" t="s">
        <v>125</v>
      </c>
      <c r="G53" s="5">
        <v>44766.812190012744</v>
      </c>
      <c r="H53" s="5">
        <v>-22878</v>
      </c>
      <c r="I53" s="5">
        <v>0</v>
      </c>
      <c r="J53" s="5">
        <v>21888.812190012744</v>
      </c>
      <c r="K53" s="5">
        <v>-14780</v>
      </c>
      <c r="L53" s="5">
        <v>7108.8121900127444</v>
      </c>
      <c r="M53" s="5">
        <v>0</v>
      </c>
      <c r="N53" s="5">
        <v>0</v>
      </c>
      <c r="O53" s="5">
        <v>0</v>
      </c>
      <c r="P53" s="5">
        <v>0</v>
      </c>
      <c r="Q53" s="5">
        <v>39443.690000000017</v>
      </c>
      <c r="R53" s="5">
        <v>131235.29</v>
      </c>
      <c r="S53" s="22">
        <v>0</v>
      </c>
      <c r="T53" s="5">
        <v>7108.8121900127444</v>
      </c>
      <c r="U53" s="5">
        <f>+DB_5[[#This Row],[Surplus pre clausola]]-DB_5[[#This Row],[Surplus finale]]</f>
        <v>0</v>
      </c>
      <c r="V53" s="5">
        <v>7108.8121900127444</v>
      </c>
    </row>
    <row r="54" spans="2:22" x14ac:dyDescent="0.25">
      <c r="B54" s="4" t="s">
        <v>22</v>
      </c>
      <c r="C54" s="4" t="s">
        <v>66</v>
      </c>
      <c r="D54" s="4" t="s">
        <v>24</v>
      </c>
      <c r="E54" s="4" t="s">
        <v>24</v>
      </c>
      <c r="F54" s="4" t="s">
        <v>67</v>
      </c>
      <c r="G54" s="5">
        <v>93439.712573688463</v>
      </c>
      <c r="H54" s="5">
        <v>-25738</v>
      </c>
      <c r="I54" s="5">
        <v>0</v>
      </c>
      <c r="J54" s="5">
        <v>67701.712573688463</v>
      </c>
      <c r="K54" s="5">
        <v>-1364</v>
      </c>
      <c r="L54" s="5">
        <v>66337.712573688463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642062.04</v>
      </c>
      <c r="S54" s="22">
        <v>0</v>
      </c>
      <c r="T54" s="5">
        <v>66337.712573688463</v>
      </c>
      <c r="U54" s="5">
        <f>+DB_5[[#This Row],[Surplus pre clausola]]-DB_5[[#This Row],[Surplus finale]]</f>
        <v>649</v>
      </c>
      <c r="V54" s="5">
        <v>65688.712573688463</v>
      </c>
    </row>
    <row r="55" spans="2:22" x14ac:dyDescent="0.25">
      <c r="B55" s="4" t="s">
        <v>22</v>
      </c>
      <c r="C55" s="4" t="s">
        <v>160</v>
      </c>
      <c r="D55" s="4" t="s">
        <v>24</v>
      </c>
      <c r="E55" s="4" t="s">
        <v>24</v>
      </c>
      <c r="F55" s="4" t="s">
        <v>161</v>
      </c>
      <c r="G55" s="5">
        <v>11984.665080961977</v>
      </c>
      <c r="H55" s="5">
        <v>-12745</v>
      </c>
      <c r="I55" s="5">
        <v>-760.33491903802314</v>
      </c>
      <c r="J55" s="5">
        <v>0</v>
      </c>
      <c r="K55" s="5">
        <v>0</v>
      </c>
      <c r="L55" s="5">
        <v>0</v>
      </c>
      <c r="M55" s="5">
        <v>1472.3714686722192</v>
      </c>
      <c r="N55" s="5">
        <v>0</v>
      </c>
      <c r="O55" s="5">
        <v>0</v>
      </c>
      <c r="P55" s="5">
        <v>0</v>
      </c>
      <c r="Q55" s="5">
        <v>307640.42</v>
      </c>
      <c r="R55" s="5">
        <v>361539.18</v>
      </c>
      <c r="S55" s="22">
        <v>0</v>
      </c>
      <c r="T55" s="5">
        <v>1472.3714686722192</v>
      </c>
      <c r="U55" s="5">
        <f>+DB_5[[#This Row],[Surplus pre clausola]]-DB_5[[#This Row],[Surplus finale]]</f>
        <v>0</v>
      </c>
      <c r="V55" s="5">
        <v>1472.3714686722192</v>
      </c>
    </row>
    <row r="56" spans="2:22" x14ac:dyDescent="0.25">
      <c r="B56" s="4" t="s">
        <v>22</v>
      </c>
      <c r="C56" s="4" t="s">
        <v>100</v>
      </c>
      <c r="D56" s="4" t="s">
        <v>24</v>
      </c>
      <c r="E56" s="4" t="s">
        <v>24</v>
      </c>
      <c r="F56" s="4" t="s">
        <v>101</v>
      </c>
      <c r="G56" s="5">
        <v>111015.69890268691</v>
      </c>
      <c r="H56" s="5">
        <v>-146468</v>
      </c>
      <c r="I56" s="5">
        <v>-35452.301097313088</v>
      </c>
      <c r="J56" s="5">
        <v>0</v>
      </c>
      <c r="K56" s="5">
        <v>-115709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460509.48000000004</v>
      </c>
      <c r="R56" s="5">
        <v>798464.53</v>
      </c>
      <c r="S56" s="22">
        <v>0</v>
      </c>
      <c r="T56" s="5">
        <v>0</v>
      </c>
      <c r="U56" s="5">
        <f>+DB_5[[#This Row],[Surplus pre clausola]]-DB_5[[#This Row],[Surplus finale]]</f>
        <v>0</v>
      </c>
      <c r="V56" s="5">
        <v>0</v>
      </c>
    </row>
    <row r="57" spans="2:22" x14ac:dyDescent="0.25">
      <c r="B57" s="4" t="s">
        <v>22</v>
      </c>
      <c r="C57" s="4" t="s">
        <v>34</v>
      </c>
      <c r="D57" s="4" t="s">
        <v>24</v>
      </c>
      <c r="E57" s="4" t="s">
        <v>24</v>
      </c>
      <c r="F57" s="4" t="s">
        <v>35</v>
      </c>
      <c r="G57" s="5">
        <v>234486.3829729901</v>
      </c>
      <c r="H57" s="5">
        <v>-262929.18</v>
      </c>
      <c r="I57" s="5">
        <v>-28442.797027009889</v>
      </c>
      <c r="J57" s="5">
        <v>0</v>
      </c>
      <c r="K57" s="5">
        <v>-77212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38946.889999999898</v>
      </c>
      <c r="R57" s="5">
        <v>1433355.79</v>
      </c>
      <c r="S57" s="22">
        <v>8969.3520270099398</v>
      </c>
      <c r="T57" s="5">
        <v>0</v>
      </c>
      <c r="U57" s="5">
        <f>+DB_5[[#This Row],[Surplus pre clausola]]-DB_5[[#This Row],[Surplus finale]]</f>
        <v>0</v>
      </c>
      <c r="V57" s="5">
        <v>0</v>
      </c>
    </row>
    <row r="58" spans="2:22" x14ac:dyDescent="0.25">
      <c r="B58" s="4" t="s">
        <v>22</v>
      </c>
      <c r="C58" s="4" t="s">
        <v>86</v>
      </c>
      <c r="D58" s="4" t="s">
        <v>24</v>
      </c>
      <c r="E58" s="4" t="s">
        <v>24</v>
      </c>
      <c r="F58" s="4" t="s">
        <v>87</v>
      </c>
      <c r="G58" s="5">
        <v>347539.1543181414</v>
      </c>
      <c r="H58" s="5">
        <v>-306298</v>
      </c>
      <c r="I58" s="5">
        <v>0</v>
      </c>
      <c r="J58" s="5">
        <v>41241.154318141402</v>
      </c>
      <c r="K58" s="5">
        <v>0</v>
      </c>
      <c r="L58" s="5">
        <v>41241.154318141402</v>
      </c>
      <c r="M58" s="5">
        <v>25617.492919107259</v>
      </c>
      <c r="N58" s="5">
        <v>101425.85000000012</v>
      </c>
      <c r="O58" s="5">
        <v>0</v>
      </c>
      <c r="P58" s="5">
        <v>0</v>
      </c>
      <c r="Q58" s="5">
        <v>2582977.5499999998</v>
      </c>
      <c r="R58" s="5">
        <v>8987224.6199999992</v>
      </c>
      <c r="S58" s="22">
        <v>0</v>
      </c>
      <c r="T58" s="5">
        <v>142667.00431814152</v>
      </c>
      <c r="U58" s="5">
        <f>+DB_5[[#This Row],[Surplus pre clausola]]-DB_5[[#This Row],[Surplus finale]]</f>
        <v>0</v>
      </c>
      <c r="V58" s="5">
        <v>142667.00431814152</v>
      </c>
    </row>
    <row r="59" spans="2:22" x14ac:dyDescent="0.25">
      <c r="B59" s="4" t="s">
        <v>22</v>
      </c>
      <c r="C59" s="4" t="s">
        <v>32</v>
      </c>
      <c r="D59" s="4" t="s">
        <v>24</v>
      </c>
      <c r="E59" s="4" t="s">
        <v>24</v>
      </c>
      <c r="F59" s="4" t="s">
        <v>33</v>
      </c>
      <c r="G59" s="5">
        <v>303071.49363617232</v>
      </c>
      <c r="H59" s="5">
        <v>-141645.12</v>
      </c>
      <c r="I59" s="5">
        <v>0</v>
      </c>
      <c r="J59" s="5">
        <v>161426.37363617233</v>
      </c>
      <c r="K59" s="5">
        <v>-29246</v>
      </c>
      <c r="L59" s="5">
        <v>132180.37363617233</v>
      </c>
      <c r="M59" s="5">
        <v>0</v>
      </c>
      <c r="N59" s="5">
        <v>0</v>
      </c>
      <c r="O59" s="5">
        <v>0</v>
      </c>
      <c r="P59" s="5">
        <v>0</v>
      </c>
      <c r="Q59" s="5">
        <v>1278600.07</v>
      </c>
      <c r="R59" s="5">
        <v>1283390.77</v>
      </c>
      <c r="S59" s="22">
        <v>0</v>
      </c>
      <c r="T59" s="5">
        <v>132180.37363617233</v>
      </c>
      <c r="U59" s="5">
        <f>+DB_5[[#This Row],[Surplus pre clausola]]-DB_5[[#This Row],[Surplus finale]]</f>
        <v>0</v>
      </c>
      <c r="V59" s="5">
        <v>132180.37363617233</v>
      </c>
    </row>
    <row r="60" spans="2:22" x14ac:dyDescent="0.25">
      <c r="B60" s="4" t="s">
        <v>22</v>
      </c>
      <c r="C60" s="4" t="s">
        <v>170</v>
      </c>
      <c r="D60" s="4" t="s">
        <v>24</v>
      </c>
      <c r="E60" s="4" t="s">
        <v>24</v>
      </c>
      <c r="F60" s="4" t="s">
        <v>171</v>
      </c>
      <c r="G60" s="5">
        <v>126974.32394015876</v>
      </c>
      <c r="H60" s="5">
        <v>-93316</v>
      </c>
      <c r="I60" s="5">
        <v>0</v>
      </c>
      <c r="J60" s="5">
        <v>33658.323940158763</v>
      </c>
      <c r="K60" s="5">
        <v>-12460</v>
      </c>
      <c r="L60" s="5">
        <v>21198.323940158763</v>
      </c>
      <c r="M60" s="5">
        <v>21340.70619834527</v>
      </c>
      <c r="N60" s="5">
        <v>0</v>
      </c>
      <c r="O60" s="5">
        <v>0</v>
      </c>
      <c r="P60" s="5">
        <v>0</v>
      </c>
      <c r="Q60" s="5">
        <v>178051.79</v>
      </c>
      <c r="R60" s="5">
        <v>243612.52</v>
      </c>
      <c r="S60" s="22">
        <v>0</v>
      </c>
      <c r="T60" s="5">
        <v>42539.030138504037</v>
      </c>
      <c r="U60" s="5">
        <f>+DB_5[[#This Row],[Surplus pre clausola]]-DB_5[[#This Row],[Surplus finale]]</f>
        <v>0</v>
      </c>
      <c r="V60" s="5">
        <v>42539.030138504037</v>
      </c>
    </row>
    <row r="61" spans="2:22" x14ac:dyDescent="0.25">
      <c r="B61" s="4" t="s">
        <v>22</v>
      </c>
      <c r="C61" s="4" t="s">
        <v>158</v>
      </c>
      <c r="D61" s="4" t="s">
        <v>24</v>
      </c>
      <c r="E61" s="4" t="s">
        <v>24</v>
      </c>
      <c r="F61" s="4" t="s">
        <v>159</v>
      </c>
      <c r="G61" s="5">
        <v>120710.7639850672</v>
      </c>
      <c r="H61" s="5">
        <v>-63896</v>
      </c>
      <c r="I61" s="5">
        <v>0</v>
      </c>
      <c r="J61" s="5">
        <v>56814.763985067199</v>
      </c>
      <c r="K61" s="5">
        <v>-7152</v>
      </c>
      <c r="L61" s="5">
        <v>49662.763985067199</v>
      </c>
      <c r="M61" s="5">
        <v>4659.9822993496491</v>
      </c>
      <c r="N61" s="5">
        <v>0</v>
      </c>
      <c r="O61" s="5">
        <v>0</v>
      </c>
      <c r="P61" s="5">
        <v>0</v>
      </c>
      <c r="Q61" s="5">
        <v>123671.86000000002</v>
      </c>
      <c r="R61" s="5">
        <v>185646.01</v>
      </c>
      <c r="S61" s="22">
        <v>0</v>
      </c>
      <c r="T61" s="5">
        <v>54322.746284416848</v>
      </c>
      <c r="U61" s="5">
        <f>+DB_5[[#This Row],[Surplus pre clausola]]-DB_5[[#This Row],[Surplus finale]]</f>
        <v>0</v>
      </c>
      <c r="V61" s="5">
        <v>54322.746284416848</v>
      </c>
    </row>
    <row r="62" spans="2:22" x14ac:dyDescent="0.25">
      <c r="B62" s="4" t="s">
        <v>22</v>
      </c>
      <c r="C62" s="4" t="s">
        <v>84</v>
      </c>
      <c r="D62" s="4" t="s">
        <v>24</v>
      </c>
      <c r="E62" s="4" t="s">
        <v>24</v>
      </c>
      <c r="F62" s="4" t="s">
        <v>85</v>
      </c>
      <c r="G62" s="5">
        <v>60101.147101849994</v>
      </c>
      <c r="H62" s="5">
        <v>-55773.159979999997</v>
      </c>
      <c r="I62" s="5">
        <v>0</v>
      </c>
      <c r="J62" s="5">
        <v>4327.9871218499975</v>
      </c>
      <c r="K62" s="5">
        <v>-5906.1499899999999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25480.260000000009</v>
      </c>
      <c r="R62" s="5">
        <v>184063.06</v>
      </c>
      <c r="S62" s="22">
        <v>0</v>
      </c>
      <c r="T62" s="5">
        <v>0</v>
      </c>
      <c r="U62" s="5">
        <f>+DB_5[[#This Row],[Surplus pre clausola]]-DB_5[[#This Row],[Surplus finale]]</f>
        <v>0</v>
      </c>
      <c r="V62" s="5">
        <v>0</v>
      </c>
    </row>
    <row r="63" spans="2:22" x14ac:dyDescent="0.25">
      <c r="B63" s="4" t="s">
        <v>22</v>
      </c>
      <c r="C63" s="4" t="s">
        <v>36</v>
      </c>
      <c r="D63" s="4" t="s">
        <v>24</v>
      </c>
      <c r="E63" s="4" t="s">
        <v>24</v>
      </c>
      <c r="F63" s="4" t="s">
        <v>37</v>
      </c>
      <c r="G63" s="5">
        <v>203435.39977040616</v>
      </c>
      <c r="H63" s="5">
        <v>-286856.59999000002</v>
      </c>
      <c r="I63" s="5">
        <v>-83421.200219593855</v>
      </c>
      <c r="J63" s="5">
        <v>0</v>
      </c>
      <c r="K63" s="5">
        <v>-13728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1364771.58</v>
      </c>
      <c r="R63" s="5">
        <v>2525444.5499999998</v>
      </c>
      <c r="S63" s="22">
        <v>0</v>
      </c>
      <c r="T63" s="5">
        <v>0</v>
      </c>
      <c r="U63" s="5">
        <f>+DB_5[[#This Row],[Surplus pre clausola]]-DB_5[[#This Row],[Surplus finale]]</f>
        <v>0</v>
      </c>
      <c r="V63" s="5">
        <v>0</v>
      </c>
    </row>
    <row r="64" spans="2:22" x14ac:dyDescent="0.25">
      <c r="B64" s="4" t="s">
        <v>22</v>
      </c>
      <c r="C64" s="4" t="s">
        <v>134</v>
      </c>
      <c r="D64" s="4" t="s">
        <v>24</v>
      </c>
      <c r="E64" s="4" t="s">
        <v>24</v>
      </c>
      <c r="F64" s="4" t="s">
        <v>135</v>
      </c>
      <c r="G64" s="5">
        <v>58360.0328376748</v>
      </c>
      <c r="H64" s="5">
        <v>-33856</v>
      </c>
      <c r="I64" s="5">
        <v>0</v>
      </c>
      <c r="J64" s="5">
        <v>24504.0328376748</v>
      </c>
      <c r="K64" s="5">
        <v>-23998</v>
      </c>
      <c r="L64" s="5">
        <v>506.03283767480025</v>
      </c>
      <c r="M64" s="5">
        <v>10013.622043456839</v>
      </c>
      <c r="N64" s="5">
        <v>0</v>
      </c>
      <c r="O64" s="5">
        <v>0</v>
      </c>
      <c r="P64" s="5">
        <v>0</v>
      </c>
      <c r="Q64" s="5">
        <v>354814.88</v>
      </c>
      <c r="R64" s="5">
        <v>593013.68000000005</v>
      </c>
      <c r="S64" s="22">
        <v>0</v>
      </c>
      <c r="T64" s="5">
        <v>10519.654881131639</v>
      </c>
      <c r="U64" s="5">
        <f>+DB_5[[#This Row],[Surplus pre clausola]]-DB_5[[#This Row],[Surplus finale]]</f>
        <v>0</v>
      </c>
      <c r="V64" s="5">
        <v>10519.654881131639</v>
      </c>
    </row>
    <row r="65" spans="2:22" x14ac:dyDescent="0.25">
      <c r="B65" s="4" t="s">
        <v>22</v>
      </c>
      <c r="C65" s="4" t="s">
        <v>72</v>
      </c>
      <c r="D65" s="4" t="s">
        <v>24</v>
      </c>
      <c r="E65" s="4" t="s">
        <v>24</v>
      </c>
      <c r="F65" s="4" t="s">
        <v>73</v>
      </c>
      <c r="G65" s="5">
        <v>153206.56084953446</v>
      </c>
      <c r="H65" s="5">
        <v>-232179</v>
      </c>
      <c r="I65" s="5">
        <v>-78972.439150465536</v>
      </c>
      <c r="J65" s="5">
        <v>0</v>
      </c>
      <c r="K65" s="5">
        <v>-58327</v>
      </c>
      <c r="L65" s="5">
        <v>0</v>
      </c>
      <c r="M65" s="5">
        <v>12620.406044216863</v>
      </c>
      <c r="N65" s="5">
        <v>0</v>
      </c>
      <c r="O65" s="5">
        <v>0</v>
      </c>
      <c r="P65" s="5">
        <v>0</v>
      </c>
      <c r="Q65" s="5">
        <v>107197.38</v>
      </c>
      <c r="R65" s="5">
        <v>407190.15</v>
      </c>
      <c r="S65" s="22">
        <v>12753.343106248678</v>
      </c>
      <c r="T65" s="5">
        <v>0</v>
      </c>
      <c r="U65" s="5">
        <f>+DB_5[[#This Row],[Surplus pre clausola]]-DB_5[[#This Row],[Surplus finale]]</f>
        <v>0</v>
      </c>
      <c r="V65" s="5">
        <v>0</v>
      </c>
    </row>
    <row r="66" spans="2:22" x14ac:dyDescent="0.25">
      <c r="B66" s="4" t="s">
        <v>22</v>
      </c>
      <c r="C66" s="4" t="s">
        <v>138</v>
      </c>
      <c r="D66" s="4" t="s">
        <v>24</v>
      </c>
      <c r="E66" s="4" t="s">
        <v>24</v>
      </c>
      <c r="F66" s="4" t="s">
        <v>139</v>
      </c>
      <c r="G66" s="5">
        <v>36956.47648537207</v>
      </c>
      <c r="H66" s="5">
        <v>-3118.87</v>
      </c>
      <c r="I66" s="5">
        <v>0</v>
      </c>
      <c r="J66" s="5">
        <v>33837.606485372067</v>
      </c>
      <c r="K66" s="5">
        <v>-10905</v>
      </c>
      <c r="L66" s="5">
        <v>22932.606485372067</v>
      </c>
      <c r="M66" s="5">
        <v>-7613.3490097519534</v>
      </c>
      <c r="N66" s="5">
        <v>0</v>
      </c>
      <c r="O66" s="5">
        <v>0</v>
      </c>
      <c r="P66" s="5">
        <v>0</v>
      </c>
      <c r="Q66" s="5">
        <v>89627.969999999972</v>
      </c>
      <c r="R66" s="5">
        <v>323587.03999999998</v>
      </c>
      <c r="S66" s="22">
        <v>0</v>
      </c>
      <c r="T66" s="5">
        <v>15319.257475620114</v>
      </c>
      <c r="U66" s="5">
        <f>+DB_5[[#This Row],[Surplus pre clausola]]-DB_5[[#This Row],[Surplus finale]]</f>
        <v>0</v>
      </c>
      <c r="V66" s="5">
        <v>15319.257475620114</v>
      </c>
    </row>
    <row r="67" spans="2:22" x14ac:dyDescent="0.25">
      <c r="B67" s="4" t="s">
        <v>22</v>
      </c>
      <c r="C67" s="4" t="s">
        <v>152</v>
      </c>
      <c r="D67" s="4" t="s">
        <v>24</v>
      </c>
      <c r="E67" s="4" t="s">
        <v>24</v>
      </c>
      <c r="F67" s="4" t="s">
        <v>153</v>
      </c>
      <c r="G67" s="5">
        <v>23842.303035781897</v>
      </c>
      <c r="H67" s="5">
        <v>-7209</v>
      </c>
      <c r="I67" s="5">
        <v>0</v>
      </c>
      <c r="J67" s="5">
        <v>16633.303035781897</v>
      </c>
      <c r="K67" s="5">
        <v>-547</v>
      </c>
      <c r="L67" s="5">
        <v>16086.303035781897</v>
      </c>
      <c r="M67" s="5">
        <v>-2716.1313094787365</v>
      </c>
      <c r="N67" s="5">
        <v>0</v>
      </c>
      <c r="O67" s="5">
        <v>0</v>
      </c>
      <c r="P67" s="5">
        <v>0</v>
      </c>
      <c r="Q67" s="5">
        <v>191112.66</v>
      </c>
      <c r="R67" s="5">
        <v>434137.98</v>
      </c>
      <c r="S67" s="22">
        <v>0</v>
      </c>
      <c r="T67" s="5">
        <v>13370.171726303161</v>
      </c>
      <c r="U67" s="5">
        <f>+DB_5[[#This Row],[Surplus pre clausola]]-DB_5[[#This Row],[Surplus finale]]</f>
        <v>0</v>
      </c>
      <c r="V67" s="5">
        <v>13370.171726303161</v>
      </c>
    </row>
    <row r="68" spans="2:22" x14ac:dyDescent="0.25">
      <c r="B68" s="4" t="s">
        <v>22</v>
      </c>
      <c r="C68" s="4" t="s">
        <v>40</v>
      </c>
      <c r="D68" s="4" t="s">
        <v>24</v>
      </c>
      <c r="E68" s="4" t="s">
        <v>24</v>
      </c>
      <c r="F68" s="4" t="s">
        <v>41</v>
      </c>
      <c r="G68" s="5">
        <v>171880.23817536951</v>
      </c>
      <c r="H68" s="5">
        <v>-267634.25</v>
      </c>
      <c r="I68" s="5">
        <v>-95754.011824630492</v>
      </c>
      <c r="J68" s="5">
        <v>0</v>
      </c>
      <c r="K68" s="5">
        <v>-81028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994062.52</v>
      </c>
      <c r="R68" s="5">
        <v>1689636.25</v>
      </c>
      <c r="S68" s="22">
        <v>0</v>
      </c>
      <c r="T68" s="5">
        <v>0</v>
      </c>
      <c r="U68" s="5">
        <f>+DB_5[[#This Row],[Surplus pre clausola]]-DB_5[[#This Row],[Surplus finale]]</f>
        <v>0</v>
      </c>
      <c r="V68" s="5">
        <v>0</v>
      </c>
    </row>
    <row r="69" spans="2:22" x14ac:dyDescent="0.25">
      <c r="B69" s="4" t="s">
        <v>22</v>
      </c>
      <c r="C69" s="4" t="s">
        <v>136</v>
      </c>
      <c r="D69" s="4" t="s">
        <v>24</v>
      </c>
      <c r="E69" s="4" t="s">
        <v>24</v>
      </c>
      <c r="F69" s="4" t="s">
        <v>137</v>
      </c>
      <c r="G69" s="5">
        <v>72060.850312999071</v>
      </c>
      <c r="H69" s="5">
        <v>-46439</v>
      </c>
      <c r="I69" s="5">
        <v>0</v>
      </c>
      <c r="J69" s="5">
        <v>25621.850312999071</v>
      </c>
      <c r="K69" s="5">
        <v>0</v>
      </c>
      <c r="L69" s="5">
        <v>25621.850312999071</v>
      </c>
      <c r="M69" s="5">
        <v>0</v>
      </c>
      <c r="N69" s="5">
        <v>17950.539864982617</v>
      </c>
      <c r="O69" s="5">
        <v>0</v>
      </c>
      <c r="P69" s="5">
        <v>0</v>
      </c>
      <c r="Q69" s="5">
        <v>601770.44999999995</v>
      </c>
      <c r="R69" s="5">
        <v>688345.68</v>
      </c>
      <c r="S69" s="22">
        <v>0</v>
      </c>
      <c r="T69" s="5">
        <v>43572.390177981688</v>
      </c>
      <c r="U69" s="5">
        <f>+DB_5[[#This Row],[Surplus pre clausola]]-DB_5[[#This Row],[Surplus finale]]</f>
        <v>0</v>
      </c>
      <c r="V69" s="5">
        <v>43572.390177981688</v>
      </c>
    </row>
    <row r="70" spans="2:22" x14ac:dyDescent="0.25">
      <c r="B70" s="4" t="s">
        <v>22</v>
      </c>
      <c r="C70" s="4" t="s">
        <v>30</v>
      </c>
      <c r="D70" s="4" t="s">
        <v>24</v>
      </c>
      <c r="E70" s="4" t="s">
        <v>24</v>
      </c>
      <c r="F70" s="4" t="s">
        <v>31</v>
      </c>
      <c r="G70" s="5">
        <v>645876.95234878582</v>
      </c>
      <c r="H70" s="5">
        <v>-574915</v>
      </c>
      <c r="I70" s="5">
        <v>0</v>
      </c>
      <c r="J70" s="5">
        <v>70961.952348785824</v>
      </c>
      <c r="K70" s="5">
        <v>-21252</v>
      </c>
      <c r="L70" s="5">
        <v>49709.952348785824</v>
      </c>
      <c r="M70" s="5">
        <v>66190.488527069101</v>
      </c>
      <c r="N70" s="5">
        <v>0</v>
      </c>
      <c r="O70" s="5">
        <v>0</v>
      </c>
      <c r="P70" s="5">
        <v>0</v>
      </c>
      <c r="Q70" s="5">
        <v>900361.45</v>
      </c>
      <c r="R70" s="5">
        <v>1435814.97</v>
      </c>
      <c r="S70" s="22">
        <v>0</v>
      </c>
      <c r="T70" s="5">
        <v>115900.44087585493</v>
      </c>
      <c r="U70" s="5">
        <f>+DB_5[[#This Row],[Surplus pre clausola]]-DB_5[[#This Row],[Surplus finale]]</f>
        <v>0</v>
      </c>
      <c r="V70" s="5">
        <v>115900.44087585493</v>
      </c>
    </row>
    <row r="71" spans="2:22" x14ac:dyDescent="0.25">
      <c r="B71" s="4" t="s">
        <v>22</v>
      </c>
      <c r="C71" s="4" t="s">
        <v>26</v>
      </c>
      <c r="D71" s="4" t="s">
        <v>24</v>
      </c>
      <c r="E71" s="4" t="s">
        <v>24</v>
      </c>
      <c r="F71" s="4" t="s">
        <v>27</v>
      </c>
      <c r="G71" s="5">
        <v>204486.26404068634</v>
      </c>
      <c r="H71" s="5">
        <v>-243921</v>
      </c>
      <c r="I71" s="5">
        <v>-39434.735959313664</v>
      </c>
      <c r="J71" s="5">
        <v>0</v>
      </c>
      <c r="K71" s="5">
        <v>-20191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942879.86</v>
      </c>
      <c r="S71" s="22">
        <v>39434.735959313664</v>
      </c>
      <c r="T71" s="5">
        <v>0</v>
      </c>
      <c r="U71" s="5">
        <f>+DB_5[[#This Row],[Surplus pre clausola]]-DB_5[[#This Row],[Surplus finale]]</f>
        <v>0</v>
      </c>
      <c r="V71" s="5">
        <v>0</v>
      </c>
    </row>
    <row r="72" spans="2:22" x14ac:dyDescent="0.25">
      <c r="B72" s="4" t="s">
        <v>22</v>
      </c>
      <c r="C72" s="4" t="s">
        <v>112</v>
      </c>
      <c r="D72" s="4" t="s">
        <v>24</v>
      </c>
      <c r="E72" s="4" t="s">
        <v>24</v>
      </c>
      <c r="F72" s="4" t="s">
        <v>113</v>
      </c>
      <c r="G72" s="5">
        <v>96097.17657768754</v>
      </c>
      <c r="H72" s="5">
        <v>-67966</v>
      </c>
      <c r="I72" s="5">
        <v>0</v>
      </c>
      <c r="J72" s="5">
        <v>28131.17657768754</v>
      </c>
      <c r="K72" s="5">
        <v>-3266</v>
      </c>
      <c r="L72" s="5">
        <v>24865.17657768754</v>
      </c>
      <c r="M72" s="5">
        <v>7781.6954119581605</v>
      </c>
      <c r="N72" s="5">
        <v>0</v>
      </c>
      <c r="O72" s="5">
        <v>0</v>
      </c>
      <c r="P72" s="5">
        <v>0</v>
      </c>
      <c r="Q72" s="5">
        <v>475888.36</v>
      </c>
      <c r="R72" s="5">
        <v>592374.44999999995</v>
      </c>
      <c r="S72" s="22">
        <v>0</v>
      </c>
      <c r="T72" s="5">
        <v>32646.871989645701</v>
      </c>
      <c r="U72" s="5">
        <f>+DB_5[[#This Row],[Surplus pre clausola]]-DB_5[[#This Row],[Surplus finale]]</f>
        <v>0</v>
      </c>
      <c r="V72" s="5">
        <v>32646.871989645701</v>
      </c>
    </row>
    <row r="73" spans="2:22" x14ac:dyDescent="0.25">
      <c r="B73" s="4" t="s">
        <v>22</v>
      </c>
      <c r="C73" s="4" t="s">
        <v>154</v>
      </c>
      <c r="D73" s="4" t="s">
        <v>24</v>
      </c>
      <c r="E73" s="4" t="s">
        <v>24</v>
      </c>
      <c r="F73" s="4" t="s">
        <v>155</v>
      </c>
      <c r="G73" s="5">
        <v>403744.67867501057</v>
      </c>
      <c r="H73" s="5">
        <v>-445508</v>
      </c>
      <c r="I73" s="5">
        <v>-41763.321324989432</v>
      </c>
      <c r="J73" s="5">
        <v>0</v>
      </c>
      <c r="K73" s="5">
        <v>-222450</v>
      </c>
      <c r="L73" s="5">
        <v>0</v>
      </c>
      <c r="M73" s="5">
        <v>0</v>
      </c>
      <c r="N73" s="5">
        <v>211519.16811936471</v>
      </c>
      <c r="O73" s="5">
        <v>0</v>
      </c>
      <c r="P73" s="5">
        <v>0</v>
      </c>
      <c r="Q73" s="5">
        <v>386633.70999999996</v>
      </c>
      <c r="R73" s="5">
        <v>745927.61</v>
      </c>
      <c r="S73" s="22">
        <v>0</v>
      </c>
      <c r="T73" s="5">
        <v>0</v>
      </c>
      <c r="U73" s="5">
        <f>+DB_5[[#This Row],[Surplus pre clausola]]-DB_5[[#This Row],[Surplus finale]]</f>
        <v>0</v>
      </c>
      <c r="V73" s="5">
        <v>0</v>
      </c>
    </row>
    <row r="74" spans="2:22" x14ac:dyDescent="0.25">
      <c r="B74" s="4" t="s">
        <v>22</v>
      </c>
      <c r="C74" s="4" t="s">
        <v>110</v>
      </c>
      <c r="D74" s="4" t="s">
        <v>24</v>
      </c>
      <c r="E74" s="4" t="s">
        <v>24</v>
      </c>
      <c r="F74" s="4" t="s">
        <v>111</v>
      </c>
      <c r="G74" s="5">
        <v>87101.809561021524</v>
      </c>
      <c r="H74" s="5">
        <v>-65252.44</v>
      </c>
      <c r="I74" s="5">
        <v>0</v>
      </c>
      <c r="J74" s="5">
        <v>21849.369561021522</v>
      </c>
      <c r="K74" s="5">
        <v>-5390</v>
      </c>
      <c r="L74" s="5">
        <v>16459.369561021522</v>
      </c>
      <c r="M74" s="5">
        <v>0</v>
      </c>
      <c r="N74" s="5">
        <v>0</v>
      </c>
      <c r="O74" s="5">
        <v>0</v>
      </c>
      <c r="P74" s="5">
        <v>0</v>
      </c>
      <c r="Q74" s="5">
        <v>269721.90000000002</v>
      </c>
      <c r="R74" s="5">
        <v>356600.3</v>
      </c>
      <c r="S74" s="22">
        <v>0</v>
      </c>
      <c r="T74" s="5">
        <v>16459.369561021522</v>
      </c>
      <c r="U74" s="5">
        <f>+DB_5[[#This Row],[Surplus pre clausola]]-DB_5[[#This Row],[Surplus finale]]</f>
        <v>0</v>
      </c>
      <c r="V74" s="5">
        <v>16459.369561021522</v>
      </c>
    </row>
    <row r="75" spans="2:22" x14ac:dyDescent="0.25">
      <c r="B75" s="4" t="s">
        <v>22</v>
      </c>
      <c r="C75" s="4" t="s">
        <v>156</v>
      </c>
      <c r="D75" s="4" t="s">
        <v>24</v>
      </c>
      <c r="E75" s="4" t="s">
        <v>24</v>
      </c>
      <c r="F75" s="4" t="s">
        <v>157</v>
      </c>
      <c r="G75" s="5">
        <v>32956.497885569464</v>
      </c>
      <c r="H75" s="5">
        <v>-7236</v>
      </c>
      <c r="I75" s="5">
        <v>0</v>
      </c>
      <c r="J75" s="5">
        <v>25720.497885569464</v>
      </c>
      <c r="K75" s="5">
        <v>-369</v>
      </c>
      <c r="L75" s="5">
        <v>25351.497885569464</v>
      </c>
      <c r="M75" s="5">
        <v>0</v>
      </c>
      <c r="N75" s="5">
        <v>0</v>
      </c>
      <c r="O75" s="5">
        <v>0</v>
      </c>
      <c r="P75" s="5">
        <v>0</v>
      </c>
      <c r="Q75" s="5">
        <v>178535.32</v>
      </c>
      <c r="R75" s="5">
        <v>556230.03</v>
      </c>
      <c r="S75" s="22">
        <v>0</v>
      </c>
      <c r="T75" s="5">
        <v>25351.497885569464</v>
      </c>
      <c r="U75" s="5">
        <f>+DB_5[[#This Row],[Surplus pre clausola]]-DB_5[[#This Row],[Surplus finale]]</f>
        <v>0</v>
      </c>
      <c r="V75" s="5">
        <v>25351.497885569464</v>
      </c>
    </row>
    <row r="76" spans="2:22" x14ac:dyDescent="0.25">
      <c r="B76" s="4" t="s">
        <v>22</v>
      </c>
      <c r="C76" s="4" t="s">
        <v>52</v>
      </c>
      <c r="D76" s="4" t="s">
        <v>24</v>
      </c>
      <c r="E76" s="4" t="s">
        <v>24</v>
      </c>
      <c r="F76" s="4" t="s">
        <v>53</v>
      </c>
      <c r="G76" s="5">
        <v>852607.32466906006</v>
      </c>
      <c r="H76" s="5">
        <v>-1151238.6000000001</v>
      </c>
      <c r="I76" s="5">
        <v>-298631.27533094003</v>
      </c>
      <c r="J76" s="5">
        <v>0</v>
      </c>
      <c r="K76" s="5">
        <v>-330398</v>
      </c>
      <c r="L76" s="5">
        <v>0</v>
      </c>
      <c r="M76" s="5">
        <v>0</v>
      </c>
      <c r="N76" s="5">
        <v>442173.27999999997</v>
      </c>
      <c r="O76" s="5">
        <v>0</v>
      </c>
      <c r="P76" s="5">
        <v>0</v>
      </c>
      <c r="Q76" s="5">
        <v>938697.8</v>
      </c>
      <c r="R76" s="5">
        <v>872005.83</v>
      </c>
      <c r="S76" s="22">
        <v>0</v>
      </c>
      <c r="T76" s="5">
        <v>0</v>
      </c>
      <c r="U76" s="5">
        <f>+DB_5[[#This Row],[Surplus pre clausola]]-DB_5[[#This Row],[Surplus finale]]</f>
        <v>0</v>
      </c>
      <c r="V76" s="5">
        <v>0</v>
      </c>
    </row>
    <row r="77" spans="2:22" x14ac:dyDescent="0.25">
      <c r="B77" s="4" t="s">
        <v>22</v>
      </c>
      <c r="C77" s="4" t="s">
        <v>76</v>
      </c>
      <c r="D77" s="4" t="s">
        <v>24</v>
      </c>
      <c r="E77" s="4" t="s">
        <v>24</v>
      </c>
      <c r="F77" s="4" t="s">
        <v>77</v>
      </c>
      <c r="G77" s="5">
        <v>103656.73735885035</v>
      </c>
      <c r="H77" s="5">
        <v>-59822</v>
      </c>
      <c r="I77" s="5">
        <v>0</v>
      </c>
      <c r="J77" s="5">
        <v>43834.737358850354</v>
      </c>
      <c r="K77" s="5">
        <v>-51015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51627.209999999963</v>
      </c>
      <c r="R77" s="5">
        <v>281325.03999999998</v>
      </c>
      <c r="S77" s="22">
        <v>0</v>
      </c>
      <c r="T77" s="5">
        <v>0</v>
      </c>
      <c r="U77" s="5">
        <f>+DB_5[[#This Row],[Surplus pre clausola]]-DB_5[[#This Row],[Surplus finale]]</f>
        <v>0</v>
      </c>
      <c r="V77" s="5">
        <v>0</v>
      </c>
    </row>
    <row r="78" spans="2:22" x14ac:dyDescent="0.25">
      <c r="B78" s="4" t="s">
        <v>22</v>
      </c>
      <c r="C78" s="4" t="s">
        <v>46</v>
      </c>
      <c r="D78" s="4" t="s">
        <v>24</v>
      </c>
      <c r="E78" s="4" t="s">
        <v>24</v>
      </c>
      <c r="F78" s="4" t="s">
        <v>47</v>
      </c>
      <c r="G78" s="5">
        <v>137150.90715384154</v>
      </c>
      <c r="H78" s="5">
        <v>-120280</v>
      </c>
      <c r="I78" s="5">
        <v>0</v>
      </c>
      <c r="J78" s="5">
        <v>16870.907153841545</v>
      </c>
      <c r="K78" s="5">
        <v>-52093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1266142.24</v>
      </c>
      <c r="R78" s="5">
        <v>1696478.3</v>
      </c>
      <c r="S78" s="22">
        <v>0</v>
      </c>
      <c r="T78" s="5">
        <v>0</v>
      </c>
      <c r="U78" s="5">
        <f>+DB_5[[#This Row],[Surplus pre clausola]]-DB_5[[#This Row],[Surplus finale]]</f>
        <v>0</v>
      </c>
      <c r="V78" s="5">
        <v>0</v>
      </c>
    </row>
    <row r="79" spans="2:22" x14ac:dyDescent="0.25">
      <c r="B79" s="4" t="s">
        <v>22</v>
      </c>
      <c r="C79" s="4" t="s">
        <v>78</v>
      </c>
      <c r="D79" s="4" t="s">
        <v>24</v>
      </c>
      <c r="E79" s="4" t="s">
        <v>24</v>
      </c>
      <c r="F79" s="4" t="s">
        <v>79</v>
      </c>
      <c r="G79" s="5">
        <v>79596.610351218042</v>
      </c>
      <c r="H79" s="5">
        <v>-80543.919989999995</v>
      </c>
      <c r="I79" s="5">
        <v>-947.30963878195325</v>
      </c>
      <c r="J79" s="5">
        <v>0</v>
      </c>
      <c r="K79" s="5">
        <v>-1430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274936.43</v>
      </c>
      <c r="R79" s="5">
        <v>334490.44</v>
      </c>
      <c r="S79" s="22">
        <v>0</v>
      </c>
      <c r="T79" s="5">
        <v>0</v>
      </c>
      <c r="U79" s="5">
        <f>+DB_5[[#This Row],[Surplus pre clausola]]-DB_5[[#This Row],[Surplus finale]]</f>
        <v>0</v>
      </c>
      <c r="V79" s="5">
        <v>0</v>
      </c>
    </row>
    <row r="80" spans="2:22" x14ac:dyDescent="0.25">
      <c r="B80" s="18"/>
      <c r="C80" s="18"/>
      <c r="D80" s="18"/>
      <c r="E80" s="19"/>
      <c r="F80" s="18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3"/>
      <c r="T80" s="20"/>
      <c r="U80" s="20">
        <f>+DB_5[[#This Row],[Surplus pre clausola]]-DB_5[[#This Row],[Surplus finale]]</f>
        <v>0</v>
      </c>
      <c r="V80" s="21"/>
    </row>
    <row r="81" spans="2:22" x14ac:dyDescent="0.25">
      <c r="B81" s="18"/>
      <c r="C81" s="18"/>
      <c r="D81" s="18"/>
      <c r="E81" s="19"/>
      <c r="F81" s="18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3"/>
      <c r="T81" s="20"/>
      <c r="U81" s="20">
        <f>+DB_5[[#This Row],[Surplus pre clausola]]-DB_5[[#This Row],[Surplus finale]]</f>
        <v>0</v>
      </c>
      <c r="V81" s="21"/>
    </row>
    <row r="82" spans="2:22" x14ac:dyDescent="0.25">
      <c r="B82" s="18"/>
      <c r="C82" s="18"/>
      <c r="D82" s="18"/>
      <c r="E82" s="19"/>
      <c r="F82" s="18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3"/>
      <c r="T82" s="20"/>
      <c r="U82" s="20">
        <f>+DB_5[[#This Row],[Surplus pre clausola]]-DB_5[[#This Row],[Surplus finale]]</f>
        <v>0</v>
      </c>
      <c r="V82" s="21"/>
    </row>
    <row r="83" spans="2:22" x14ac:dyDescent="0.25">
      <c r="B83" s="18"/>
      <c r="C83" s="18"/>
      <c r="D83" s="18"/>
      <c r="E83" s="19"/>
      <c r="F83" s="18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3"/>
      <c r="T83" s="20"/>
      <c r="U83" s="20">
        <f>+DB_5[[#This Row],[Surplus pre clausola]]-DB_5[[#This Row],[Surplus finale]]</f>
        <v>0</v>
      </c>
      <c r="V83" s="21"/>
    </row>
    <row r="84" spans="2:22" x14ac:dyDescent="0.25">
      <c r="B84" s="4" t="s">
        <v>172</v>
      </c>
      <c r="C84" s="4" t="s">
        <v>175</v>
      </c>
      <c r="D84" s="4" t="s">
        <v>24</v>
      </c>
      <c r="E84" s="4"/>
      <c r="F84" s="4" t="s">
        <v>184</v>
      </c>
      <c r="G84" s="5">
        <v>93264.313762857404</v>
      </c>
      <c r="H84" s="5">
        <v>-160346</v>
      </c>
      <c r="I84" s="5">
        <v>-67081.686237142596</v>
      </c>
      <c r="J84" s="5">
        <v>0</v>
      </c>
      <c r="K84" s="5">
        <v>0</v>
      </c>
      <c r="L84" s="5">
        <v>0</v>
      </c>
      <c r="M84" s="5">
        <v>41852.261000780592</v>
      </c>
      <c r="N84" s="5">
        <v>0</v>
      </c>
      <c r="O84" s="5">
        <v>0</v>
      </c>
      <c r="P84" s="5">
        <v>0</v>
      </c>
      <c r="Q84" s="5">
        <v>80909.600000000093</v>
      </c>
      <c r="R84" s="5">
        <v>1724497.69</v>
      </c>
      <c r="S84" s="22">
        <v>0</v>
      </c>
      <c r="T84" s="5">
        <v>0</v>
      </c>
      <c r="U84" s="5">
        <f>+DB_5[[#This Row],[Surplus pre clausola]]-DB_5[[#This Row],[Surplus finale]]</f>
        <v>0</v>
      </c>
      <c r="V84" s="5">
        <v>0</v>
      </c>
    </row>
    <row r="85" spans="2:22" x14ac:dyDescent="0.25">
      <c r="B85" s="4" t="s">
        <v>172</v>
      </c>
      <c r="C85" s="4" t="s">
        <v>178</v>
      </c>
      <c r="D85" s="4" t="s">
        <v>24</v>
      </c>
      <c r="E85" s="4"/>
      <c r="F85" s="4" t="s">
        <v>185</v>
      </c>
      <c r="G85" s="5">
        <v>654172.55014702165</v>
      </c>
      <c r="H85" s="5">
        <v>-909908</v>
      </c>
      <c r="I85" s="5">
        <v>-255735.44985297835</v>
      </c>
      <c r="J85" s="5">
        <v>0</v>
      </c>
      <c r="K85" s="5">
        <v>-64010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661235.32000000007</v>
      </c>
      <c r="R85" s="5">
        <v>783774.23</v>
      </c>
      <c r="S85" s="22">
        <v>0</v>
      </c>
      <c r="T85" s="5">
        <v>0</v>
      </c>
      <c r="U85" s="5">
        <f>+DB_5[[#This Row],[Surplus pre clausola]]-DB_5[[#This Row],[Surplus finale]]</f>
        <v>0</v>
      </c>
      <c r="V85" s="5">
        <v>0</v>
      </c>
    </row>
    <row r="86" spans="2:22" x14ac:dyDescent="0.25">
      <c r="B86" s="4" t="s">
        <v>172</v>
      </c>
      <c r="C86" s="4" t="s">
        <v>173</v>
      </c>
      <c r="D86" s="4" t="s">
        <v>24</v>
      </c>
      <c r="E86" s="4"/>
      <c r="F86" s="4" t="s">
        <v>187</v>
      </c>
      <c r="G86" s="5">
        <v>479728.63331180887</v>
      </c>
      <c r="H86" s="5">
        <v>-1131524</v>
      </c>
      <c r="I86" s="5">
        <v>-651795.36668819119</v>
      </c>
      <c r="J86" s="5">
        <v>0</v>
      </c>
      <c r="K86" s="5">
        <v>0</v>
      </c>
      <c r="L86" s="5">
        <v>0</v>
      </c>
      <c r="M86" s="5">
        <v>122266.71085053074</v>
      </c>
      <c r="N86" s="5">
        <v>719739.68943194835</v>
      </c>
      <c r="O86" s="5">
        <v>0</v>
      </c>
      <c r="P86" s="5">
        <v>0</v>
      </c>
      <c r="Q86" s="5">
        <v>1483829.31</v>
      </c>
      <c r="R86" s="5">
        <v>1794366.9</v>
      </c>
      <c r="S86" s="22">
        <v>0</v>
      </c>
      <c r="T86" s="5">
        <v>179436.69</v>
      </c>
      <c r="U86" s="5">
        <f>+DB_5[[#This Row],[Surplus pre clausola]]-DB_5[[#This Row],[Surplus finale]]</f>
        <v>0</v>
      </c>
      <c r="V86" s="5">
        <v>179436.69</v>
      </c>
    </row>
    <row r="87" spans="2:22" x14ac:dyDescent="0.25">
      <c r="B87" s="4" t="s">
        <v>172</v>
      </c>
      <c r="C87" s="4" t="s">
        <v>174</v>
      </c>
      <c r="D87" s="4" t="s">
        <v>24</v>
      </c>
      <c r="E87" s="4"/>
      <c r="F87" s="4" t="s">
        <v>188</v>
      </c>
      <c r="G87" s="5">
        <v>525890.99738276436</v>
      </c>
      <c r="H87" s="5">
        <v>-581689</v>
      </c>
      <c r="I87" s="5">
        <v>-55798.002617235645</v>
      </c>
      <c r="J87" s="5">
        <v>0</v>
      </c>
      <c r="K87" s="5">
        <v>0</v>
      </c>
      <c r="L87" s="5">
        <v>0</v>
      </c>
      <c r="M87" s="5">
        <v>124995.0223299372</v>
      </c>
      <c r="N87" s="5">
        <v>0</v>
      </c>
      <c r="O87" s="5">
        <v>0</v>
      </c>
      <c r="P87" s="5">
        <v>0</v>
      </c>
      <c r="Q87" s="5">
        <v>1354333.6</v>
      </c>
      <c r="R87" s="5">
        <v>2946845.45</v>
      </c>
      <c r="S87" s="22">
        <v>0</v>
      </c>
      <c r="T87" s="5">
        <v>124995.0223299372</v>
      </c>
      <c r="U87" s="5">
        <f>+DB_5[[#This Row],[Surplus pre clausola]]-DB_5[[#This Row],[Surplus finale]]</f>
        <v>0</v>
      </c>
      <c r="V87" s="5">
        <v>124995.0223299372</v>
      </c>
    </row>
    <row r="88" spans="2:22" x14ac:dyDescent="0.25">
      <c r="B88" s="4" t="s">
        <v>172</v>
      </c>
      <c r="C88" s="4" t="s">
        <v>177</v>
      </c>
      <c r="D88" s="4" t="s">
        <v>24</v>
      </c>
      <c r="E88" s="4"/>
      <c r="F88" s="4" t="s">
        <v>189</v>
      </c>
      <c r="G88" s="5">
        <v>398287.64132897026</v>
      </c>
      <c r="H88" s="5">
        <v>-894866</v>
      </c>
      <c r="I88" s="5">
        <v>-496578.35867102974</v>
      </c>
      <c r="J88" s="5">
        <v>0</v>
      </c>
      <c r="K88" s="5">
        <v>0</v>
      </c>
      <c r="L88" s="5">
        <v>0</v>
      </c>
      <c r="M88" s="5">
        <v>0</v>
      </c>
      <c r="N88" s="5">
        <v>61571.139958515414</v>
      </c>
      <c r="O88" s="5">
        <v>0</v>
      </c>
      <c r="P88" s="5">
        <v>0</v>
      </c>
      <c r="Q88" s="5">
        <v>123422.98999999999</v>
      </c>
      <c r="R88" s="5">
        <v>111479.93</v>
      </c>
      <c r="S88" s="22">
        <v>373295.72371251433</v>
      </c>
      <c r="T88" s="5">
        <v>0</v>
      </c>
      <c r="U88" s="5">
        <f>+DB_5[[#This Row],[Surplus pre clausola]]-DB_5[[#This Row],[Surplus finale]]</f>
        <v>0</v>
      </c>
      <c r="V88" s="5">
        <v>0</v>
      </c>
    </row>
    <row r="89" spans="2:22" x14ac:dyDescent="0.25">
      <c r="B89" s="4" t="s">
        <v>172</v>
      </c>
      <c r="C89" s="4" t="s">
        <v>176</v>
      </c>
      <c r="D89" s="4" t="s">
        <v>24</v>
      </c>
      <c r="E89" s="4"/>
      <c r="F89" s="4" t="s">
        <v>190</v>
      </c>
      <c r="G89" s="5">
        <v>257659.49990446359</v>
      </c>
      <c r="H89" s="5">
        <v>-333568</v>
      </c>
      <c r="I89" s="5">
        <v>-75908.500095536408</v>
      </c>
      <c r="J89" s="5">
        <v>0</v>
      </c>
      <c r="K89" s="5">
        <v>-576</v>
      </c>
      <c r="L89" s="5">
        <v>0</v>
      </c>
      <c r="M89" s="5">
        <v>53278.424865781883</v>
      </c>
      <c r="N89" s="5">
        <v>0</v>
      </c>
      <c r="O89" s="5">
        <v>0</v>
      </c>
      <c r="P89" s="5">
        <v>0</v>
      </c>
      <c r="Q89" s="5">
        <v>282576.9299999997</v>
      </c>
      <c r="R89" s="5">
        <v>3896053.66</v>
      </c>
      <c r="S89" s="22">
        <v>0</v>
      </c>
      <c r="T89" s="5">
        <v>0</v>
      </c>
      <c r="U89" s="5">
        <f>+DB_5[[#This Row],[Surplus pre clausola]]-DB_5[[#This Row],[Surplus finale]]</f>
        <v>0</v>
      </c>
      <c r="V89" s="5">
        <v>0</v>
      </c>
    </row>
    <row r="90" spans="2:22" x14ac:dyDescent="0.25">
      <c r="B90" s="4" t="s">
        <v>172</v>
      </c>
      <c r="C90" s="4" t="s">
        <v>179</v>
      </c>
      <c r="D90" s="4" t="s">
        <v>24</v>
      </c>
      <c r="E90" s="4"/>
      <c r="F90" s="4" t="s">
        <v>186</v>
      </c>
      <c r="G90" s="5">
        <v>141867.41743075982</v>
      </c>
      <c r="H90" s="5">
        <v>-315602</v>
      </c>
      <c r="I90" s="5">
        <v>-173734.58256924018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11900.699999999997</v>
      </c>
      <c r="R90" s="5">
        <v>89302.23</v>
      </c>
      <c r="S90" s="22">
        <v>167784.23256924018</v>
      </c>
      <c r="T90" s="5">
        <v>0</v>
      </c>
      <c r="U90" s="5">
        <f>+DB_5[[#This Row],[Surplus pre clausola]]-DB_5[[#This Row],[Surplus finale]]</f>
        <v>0</v>
      </c>
      <c r="V90" s="5">
        <v>0</v>
      </c>
    </row>
    <row r="91" spans="2:22" x14ac:dyDescent="0.25">
      <c r="B91" s="4" t="s">
        <v>172</v>
      </c>
      <c r="C91" s="4" t="s">
        <v>180</v>
      </c>
      <c r="D91" s="4" t="s">
        <v>24</v>
      </c>
      <c r="E91" s="4"/>
      <c r="F91" s="4" t="s">
        <v>183</v>
      </c>
      <c r="G91" s="5">
        <v>51030.815626282521</v>
      </c>
      <c r="H91" s="5">
        <v>-89701</v>
      </c>
      <c r="I91" s="5">
        <v>-38670.184373717479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693970.87</v>
      </c>
      <c r="S91" s="22">
        <v>38670.184373717479</v>
      </c>
      <c r="T91" s="5">
        <v>0</v>
      </c>
      <c r="U91" s="5">
        <f>+DB_5[[#This Row],[Surplus pre clausola]]-DB_5[[#This Row],[Surplus finale]]</f>
        <v>0</v>
      </c>
      <c r="V91" s="5">
        <v>0</v>
      </c>
    </row>
    <row r="92" spans="2:22" x14ac:dyDescent="0.25">
      <c r="B92" s="18"/>
      <c r="C92" s="18"/>
      <c r="D92" s="18"/>
      <c r="E92" s="19"/>
      <c r="F92" s="18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/>
    </row>
    <row r="93" spans="2:22" x14ac:dyDescent="0.25">
      <c r="B93" s="18"/>
      <c r="C93" s="18"/>
      <c r="D93" s="18"/>
      <c r="E93" s="19"/>
      <c r="F93" s="18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1"/>
    </row>
    <row r="94" spans="2:22" x14ac:dyDescent="0.25">
      <c r="B94" s="18"/>
      <c r="C94" s="18"/>
      <c r="D94" s="18"/>
      <c r="E94" s="19"/>
      <c r="F94" s="18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1"/>
    </row>
    <row r="95" spans="2:22" x14ac:dyDescent="0.25">
      <c r="B95" s="18"/>
      <c r="C95" s="18"/>
      <c r="D95" s="18"/>
      <c r="E95" s="19"/>
      <c r="F95" s="18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/>
    </row>
    <row r="96" spans="2:22" x14ac:dyDescent="0.25">
      <c r="O96" s="1"/>
      <c r="V96" s="5"/>
    </row>
    <row r="97" spans="10:22" x14ac:dyDescent="0.25">
      <c r="J97" s="1"/>
      <c r="V97" s="5"/>
    </row>
    <row r="98" spans="10:22" x14ac:dyDescent="0.25">
      <c r="M98" s="1"/>
      <c r="R98" s="25" t="s">
        <v>191</v>
      </c>
      <c r="S98" s="24">
        <f>SUM(S6:S79)</f>
        <v>313251.22130308906</v>
      </c>
      <c r="T98" s="24">
        <f t="shared" ref="T98:V98" si="0">SUM(T6:T79)</f>
        <v>2619185.4811195554</v>
      </c>
      <c r="U98" s="24">
        <f t="shared" si="0"/>
        <v>58163.028846797395</v>
      </c>
      <c r="V98" s="24">
        <f t="shared" si="0"/>
        <v>2561022.4522727579</v>
      </c>
    </row>
    <row r="99" spans="10:22" x14ac:dyDescent="0.25">
      <c r="R99" s="25" t="s">
        <v>192</v>
      </c>
      <c r="S99" s="24">
        <f>SUM(S84:S91)</f>
        <v>579750.14065547206</v>
      </c>
      <c r="T99" s="24">
        <f t="shared" ref="T99:V99" si="1">SUM(T84:T91)</f>
        <v>304431.7123299372</v>
      </c>
      <c r="U99" s="24">
        <f t="shared" si="1"/>
        <v>0</v>
      </c>
      <c r="V99" s="24">
        <f t="shared" si="1"/>
        <v>304431.7123299372</v>
      </c>
    </row>
    <row r="100" spans="10:22" x14ac:dyDescent="0.25">
      <c r="O100" s="1"/>
      <c r="S100" s="25">
        <f>SUM(S98:S99)</f>
        <v>893001.36195856112</v>
      </c>
      <c r="T100" s="25">
        <f t="shared" ref="T100:V100" si="2">SUM(T98:T99)</f>
        <v>2923617.1934494926</v>
      </c>
      <c r="U100" s="25">
        <f t="shared" si="2"/>
        <v>58163.028846797395</v>
      </c>
      <c r="V100" s="25">
        <f t="shared" si="2"/>
        <v>2865454.164602695</v>
      </c>
    </row>
    <row r="101" spans="10:22" x14ac:dyDescent="0.25">
      <c r="O101" s="1"/>
      <c r="V101" s="5"/>
    </row>
    <row r="102" spans="10:22" x14ac:dyDescent="0.25">
      <c r="V102" s="5"/>
    </row>
    <row r="103" spans="10:22" x14ac:dyDescent="0.25">
      <c r="V103" s="5"/>
    </row>
    <row r="104" spans="10:22" x14ac:dyDescent="0.25">
      <c r="V104" s="5"/>
    </row>
    <row r="105" spans="10:22" x14ac:dyDescent="0.25">
      <c r="V105" s="5"/>
    </row>
    <row r="106" spans="10:22" x14ac:dyDescent="0.25">
      <c r="V106" s="5"/>
    </row>
    <row r="107" spans="10:22" x14ac:dyDescent="0.25">
      <c r="V107" s="5"/>
    </row>
    <row r="108" spans="10:22" x14ac:dyDescent="0.25">
      <c r="V108" s="5"/>
    </row>
    <row r="109" spans="10:22" x14ac:dyDescent="0.25">
      <c r="V109" s="5"/>
    </row>
    <row r="110" spans="10:22" x14ac:dyDescent="0.25">
      <c r="V110" s="5"/>
    </row>
    <row r="111" spans="10:22" x14ac:dyDescent="0.25">
      <c r="V111" s="5"/>
    </row>
    <row r="112" spans="10:22" x14ac:dyDescent="0.25">
      <c r="V112" s="5"/>
    </row>
    <row r="113" spans="22:22" x14ac:dyDescent="0.25">
      <c r="V113" s="5"/>
    </row>
    <row r="114" spans="22:22" x14ac:dyDescent="0.25">
      <c r="V114" s="5"/>
    </row>
    <row r="115" spans="22:22" x14ac:dyDescent="0.25">
      <c r="V115" s="5"/>
    </row>
    <row r="116" spans="22:22" x14ac:dyDescent="0.25">
      <c r="V116" s="5"/>
    </row>
    <row r="117" spans="22:22" x14ac:dyDescent="0.25">
      <c r="V117" s="5"/>
    </row>
    <row r="118" spans="22:22" x14ac:dyDescent="0.25">
      <c r="V118" s="5"/>
    </row>
    <row r="119" spans="22:22" x14ac:dyDescent="0.25">
      <c r="V119" s="5"/>
    </row>
    <row r="120" spans="22:22" x14ac:dyDescent="0.25">
      <c r="V120" s="5"/>
    </row>
    <row r="121" spans="22:22" x14ac:dyDescent="0.25">
      <c r="V121" s="5"/>
    </row>
    <row r="122" spans="22:22" x14ac:dyDescent="0.25">
      <c r="V122" s="5"/>
    </row>
  </sheetData>
  <mergeCells count="3">
    <mergeCell ref="G2:J2"/>
    <mergeCell ref="K2:L2"/>
    <mergeCell ref="M2:V2"/>
  </mergeCell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Valle d'Aosta</vt:lpstr>
      <vt:lpstr>'Valle d''Aosta'!Area_stampa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loi</dc:creator>
  <cp:lastModifiedBy>Fabrizio TREVES</cp:lastModifiedBy>
  <cp:lastPrinted>2024-02-08T13:21:55Z</cp:lastPrinted>
  <dcterms:created xsi:type="dcterms:W3CDTF">2023-12-22T09:20:16Z</dcterms:created>
  <dcterms:modified xsi:type="dcterms:W3CDTF">2024-02-08T13:21:58Z</dcterms:modified>
</cp:coreProperties>
</file>